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07" activeTab="4"/>
  </bookViews>
  <sheets>
    <sheet name="naslovna" sheetId="1" r:id="rId1"/>
    <sheet name="opći dio" sheetId="2" r:id="rId2"/>
    <sheet name="ORGANIZ." sheetId="3" r:id="rId3"/>
    <sheet name="EKONOM." sheetId="4" r:id="rId4"/>
    <sheet name="POS.DIO" sheetId="5" r:id="rId5"/>
  </sheets>
  <definedNames>
    <definedName name="Excel_BuiltIn_Print_Titles" localSheetId="4">'POS.DIO'!$A$6:$IO$7</definedName>
    <definedName name="_xlnm.Print_Titles" localSheetId="1">'opći dio'!$7:$8</definedName>
    <definedName name="_xlnm.Print_Titles" localSheetId="4">'POS.DIO'!$6:$7</definedName>
  </definedNames>
  <calcPr fullCalcOnLoad="1"/>
</workbook>
</file>

<file path=xl/sharedStrings.xml><?xml version="1.0" encoding="utf-8"?>
<sst xmlns="http://schemas.openxmlformats.org/spreadsheetml/2006/main" count="677" uniqueCount="386">
  <si>
    <t xml:space="preserve">O D L U K U </t>
  </si>
  <si>
    <t xml:space="preserve">O USVAJANJU POLUGODIŠNJEG IZVJEŠTAJA </t>
  </si>
  <si>
    <t xml:space="preserve">O IZVRŠENJU PRORAČUNA  </t>
  </si>
  <si>
    <t>I OPĆI DIO</t>
  </si>
  <si>
    <t>Članak 1.</t>
  </si>
  <si>
    <t>Indeks 4/2</t>
  </si>
  <si>
    <t>Indeks 4/3</t>
  </si>
  <si>
    <t>1.</t>
  </si>
  <si>
    <t>2.</t>
  </si>
  <si>
    <t>3.</t>
  </si>
  <si>
    <t>4.</t>
  </si>
  <si>
    <t>5.</t>
  </si>
  <si>
    <t>6.</t>
  </si>
  <si>
    <t>A. RAČUNA PRIHODA I RASHODA</t>
  </si>
  <si>
    <t xml:space="preserve"> PRIHODI POSLOVANJA 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</si>
  <si>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</si>
  <si>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</si>
  <si>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</si>
  <si>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</si>
  <si>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</si>
  <si>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RAZLIKA VIŠAK/MANJAK</t>
  </si>
  <si>
    <t>B. RAČUNA FINANCIRANJA</t>
  </si>
  <si>
    <t>IZDACI ZA FINANCIJSKU IMOVINU I OTPLATE ZAJMOVA</t>
  </si>
  <si>
    <t>NETO FINANCIRANJE</t>
  </si>
  <si>
    <t>C. RASPOLOŽIVA SREDSTVA IZ PRETHODNIH GODINA</t>
  </si>
  <si>
    <t>VLASTITI IZVORI</t>
  </si>
  <si>
    <t>VIŠAK/MANJAK + NETO FINANCIRANJE+RASPOLOŽIVA SREDSTVA IZ PRETHODNIH GODINA</t>
  </si>
  <si>
    <t>w</t>
  </si>
  <si>
    <t>Članak 2.</t>
  </si>
  <si>
    <t>Članak 3.</t>
  </si>
  <si>
    <t>Članak 4.</t>
  </si>
  <si>
    <t>Članak 5.</t>
  </si>
  <si>
    <t>Članak 6.</t>
  </si>
  <si>
    <t>BRODSKO-POSAVSKA ŽUPANIJA</t>
  </si>
  <si>
    <t>OPĆINA VRBJE</t>
  </si>
  <si>
    <t>OPĆINSKO VIJEĆE</t>
  </si>
  <si>
    <t>PREDSJEDNIK</t>
  </si>
  <si>
    <t>OPĆINSKOG VIJEĆA</t>
  </si>
  <si>
    <t>MLADEN KONJEVIĆ</t>
  </si>
  <si>
    <t xml:space="preserve">OPĆI DIO </t>
  </si>
  <si>
    <t xml:space="preserve">IZVJEŠTAJ O IZVRŠENJU OPĆEG DIJELA PRORAČUNA </t>
  </si>
  <si>
    <t>A. RAČUN PRIHODA I RASHODA</t>
  </si>
  <si>
    <t xml:space="preserve"> 6. PRIHODI POSLOVANJA</t>
  </si>
  <si>
    <t>BROJ KONTA</t>
  </si>
  <si>
    <t>VRSTA PRIHODA / RASHODA</t>
  </si>
  <si>
    <t>IZVRŠENJE 01.01.-30.06. 2018.</t>
  </si>
  <si>
    <t>PRIHODI POSLOVANJA</t>
  </si>
  <si>
    <t>Prihodi od poreza</t>
  </si>
  <si>
    <t>Porez i prirez na dohodak</t>
  </si>
  <si>
    <t>Porez i prirez na dohodak od nesmostalnom rada</t>
  </si>
  <si>
    <t>Porez i prirez na doh.od samostalnih djelatnosti</t>
  </si>
  <si>
    <t>Porez i prirez od imovine i imovinskih prava</t>
  </si>
  <si>
    <t>Porez i prirez na dohodak do kapitala</t>
  </si>
  <si>
    <t xml:space="preserve">Porez i prirez od doh.utvrđen u tijeku nadzora </t>
  </si>
  <si>
    <t>Povrat poreza i proreza po godišnjoj prijavi</t>
  </si>
  <si>
    <t>Porezi na imovinu</t>
  </si>
  <si>
    <t>Povremeni porezi na imovinu</t>
  </si>
  <si>
    <t>Porezi na robu i usluge</t>
  </si>
  <si>
    <t xml:space="preserve">Porez na promet </t>
  </si>
  <si>
    <t>Porez na korištenje dobara ili izvođenje aktivnosti</t>
  </si>
  <si>
    <t>Pomoći iz inozemstva (darovnice) i od subjekata unutar opće države</t>
  </si>
  <si>
    <t xml:space="preserve">Pomoći iz proračuna </t>
  </si>
  <si>
    <t>Tekuće pomoći iz proračuna</t>
  </si>
  <si>
    <t>Kapitalne pomoći iz proračuna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</si>
  <si>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</si>
  <si>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</si>
  <si>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</si>
  <si>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</si>
  <si>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</si>
  <si>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</si>
  <si>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Ostali prihodi od nefinancijske imovine</t>
  </si>
  <si>
    <t>Prihodi od administrativnih pristojbi i po posebnim propisima</t>
  </si>
  <si>
    <t>Prihodi po posebnim propisima</t>
  </si>
  <si>
    <t>Doprinosi za šume</t>
  </si>
  <si>
    <t>Ostali nespomenuti prihodi</t>
  </si>
  <si>
    <t>Komunalni doprinosi i  naknade</t>
  </si>
  <si>
    <t xml:space="preserve">Komunalni doprinosi </t>
  </si>
  <si>
    <t xml:space="preserve">Komunalne naknade </t>
  </si>
  <si>
    <t>Naknada za priključak</t>
  </si>
  <si>
    <t>Kazne, upravne mjere i ostali prihodi</t>
  </si>
  <si>
    <t>Ostali prihodi</t>
  </si>
  <si>
    <t xml:space="preserve"> 7. PRIHODI OD PRODAJE NEFINANCIJSKE IMOVINE</t>
  </si>
  <si>
    <t>Prihodi od prodaje neproizvedene imovine</t>
  </si>
  <si>
    <t>Prihodi od prodaje mat. imov. - prirodnih bogatstava</t>
  </si>
  <si>
    <t>Zemljišta</t>
  </si>
  <si>
    <t>3. RASHODI POSLOVANJA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</si>
  <si>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</si>
  <si>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</si>
  <si>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</si>
  <si>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</si>
  <si>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</si>
  <si>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</si>
  <si>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</si>
  <si>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</si>
  <si>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</si>
  <si>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 xml:space="preserve">Službena putovanja   </t>
  </si>
  <si>
    <t>Stručno usavršavanje zaposlenika</t>
  </si>
  <si>
    <t>Ostale naknade troškova zaposlenima</t>
  </si>
  <si>
    <t>Rashodi za materijal i energiju</t>
  </si>
  <si>
    <t>Uredski mat. i ostali materijalni rashodi</t>
  </si>
  <si>
    <t>Energija</t>
  </si>
  <si>
    <t>Materijal i dijelovi za tekuće invest.održavanje</t>
  </si>
  <si>
    <t>Sitan inventar i auto gume</t>
  </si>
  <si>
    <t>Službena, radna i zaštitna odjeća i obuća</t>
  </si>
  <si>
    <t>Rashodi za usluge</t>
  </si>
  <si>
    <t>Usluge telefona,  pošte i prijevoza</t>
  </si>
  <si>
    <t>Usluge tekućeg i inv.održ.</t>
  </si>
  <si>
    <t xml:space="preserve">Usluge promidžbe i informiranja   </t>
  </si>
  <si>
    <t xml:space="preserve">Komunalne usluge  </t>
  </si>
  <si>
    <t>Zakupnine i najamnine</t>
  </si>
  <si>
    <t>Zdravstvene i veterinarske usluge</t>
  </si>
  <si>
    <t xml:space="preserve">Intelektualne i osobne usluge   </t>
  </si>
  <si>
    <t>Računalne usluge</t>
  </si>
  <si>
    <t>Ostale usluge</t>
  </si>
  <si>
    <t>Naknade troškova osobama izvan radnog odnosa</t>
  </si>
  <si>
    <t>Ostali nespomenuti rashodi poslovanja</t>
  </si>
  <si>
    <t xml:space="preserve">Naknade za rad predstav.i izvršnih tijela, povjerenstva i sl. </t>
  </si>
  <si>
    <t>Premije osiguranja</t>
  </si>
  <si>
    <t>Reprezentacija</t>
  </si>
  <si>
    <t>Članarine i norme</t>
  </si>
  <si>
    <t>javnobilježničke pristojbe</t>
  </si>
  <si>
    <t>Financijski rashodi</t>
  </si>
  <si>
    <t>Kamate za primljene kredite i zajmove</t>
  </si>
  <si>
    <t>Kamate za primljene kredite i zajmove od kreditnih i ostalih</t>
  </si>
  <si>
    <t>Ostali financijski rashodi</t>
  </si>
  <si>
    <t>Bankarske usluge i platni promet</t>
  </si>
  <si>
    <t>Zatezne kamate iz poslovnih odnosa i dr.</t>
  </si>
  <si>
    <t>Pomoći dane u inoz.i unutar općeg proračuna</t>
  </si>
  <si>
    <t>Tekuće pomoći proračunskim korisnicima drugih proračuna</t>
  </si>
  <si>
    <t>Tekuće  pomoći unutar općeg proračuna</t>
  </si>
  <si>
    <t>Naknade građanima i kućanst. na temelju osig. i dr.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</si>
  <si>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</si>
  <si>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</si>
  <si>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</si>
  <si>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</si>
  <si>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</si>
  <si>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</si>
  <si>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kazne, štete i penali</t>
  </si>
  <si>
    <t>Naknade štete pravnim i fizičkim osobama</t>
  </si>
  <si>
    <t>4. RASHODI ZA NABAVU NEFINANCIJSKE IMOVINE</t>
  </si>
  <si>
    <t>Rashodi za nabavu proizvedene dugotrajne imovine</t>
  </si>
  <si>
    <t>Građevinski objekti</t>
  </si>
  <si>
    <t>Poslovni objekti</t>
  </si>
  <si>
    <t>Ceste, željeznice i sl. građevinski objekti</t>
  </si>
  <si>
    <t>Ostali građevinski objekti</t>
  </si>
  <si>
    <t>Postrojenja i oprema</t>
  </si>
  <si>
    <t>Uredska oprema i namještaj</t>
  </si>
  <si>
    <t>Komunikacijska oprema-telefoni</t>
  </si>
  <si>
    <t>Oprema za održavanje i zaštitu</t>
  </si>
  <si>
    <t>Uređaji, strojevi i oprema za ostale namjene</t>
  </si>
  <si>
    <t>Prijevozna sredstva</t>
  </si>
  <si>
    <t>Prijevozna sredstva u cestovnom prometu</t>
  </si>
  <si>
    <t>Nematerijalna proizvodna imovina</t>
  </si>
  <si>
    <t>Ostala nematerijalna proizvodna imovina</t>
  </si>
  <si>
    <t>Rashodi za dodatna ulaganja na nefinancijskoj imovini</t>
  </si>
  <si>
    <t>Dodatna ulaganja na građevinskim objektima</t>
  </si>
  <si>
    <t>5. IZDATCI ZA FINANCIJSKU IMOVINU</t>
  </si>
  <si>
    <t>Izdatci za otplatu glavnice primljenih kredita i zajmova</t>
  </si>
  <si>
    <t>Otplata glavnice primljenih kredita i zajmova od kreditnih i ostalih financ</t>
  </si>
  <si>
    <t>Otplata glavnice prmljenih zajmova od ostalih tuzamnih financ.inst.</t>
  </si>
  <si>
    <t>9. VLASTITI IZVORI</t>
  </si>
  <si>
    <t>Rezultat poslovanja</t>
  </si>
  <si>
    <t>Višak/manjak prihoda</t>
  </si>
  <si>
    <t>Višak prihoda</t>
  </si>
  <si>
    <t>POSEBNI DIO</t>
  </si>
  <si>
    <t xml:space="preserve">IZVJEŠTAJ O IZVRŠENJU POSEBNOG DIJELA PRORAČUNA </t>
  </si>
  <si>
    <t>PLAN I IZVRŠENJE RASHODA PO ORGANIZACIJSKOJ KLASIFIKACIJI</t>
  </si>
  <si>
    <t xml:space="preserve">NAZIV RASHODA </t>
  </si>
  <si>
    <t>Indeks 3/2</t>
  </si>
  <si>
    <t>UKUPNO RASHODI I IZDACI</t>
  </si>
  <si>
    <t>R 001 OPĆINSKO VIJEĆE</t>
  </si>
  <si>
    <t>Glava 01 OPĆINSKO VIJEĆE</t>
  </si>
  <si>
    <t>R 002 OPĆINSKA UPRAVA</t>
  </si>
  <si>
    <t>Glava 02 JEDINSTVENI UPRAVNI ODJEL</t>
  </si>
  <si>
    <t>PLAN I IZVRŠENJE RASHODA PO EKONOMSKOJ KLASIFIKACIJI</t>
  </si>
  <si>
    <t>BROJ RAČUNA</t>
  </si>
  <si>
    <t>VRSTA RASHODA I IZDATKA</t>
  </si>
  <si>
    <r>
      <t xml:space="preserve">Glava 00101 </t>
    </r>
    <r>
      <rPr>
        <sz val="10"/>
        <rFont val="Times New Roman"/>
        <family val="1"/>
      </rPr>
      <t>OPĆINSKO VIJEĆE</t>
    </r>
  </si>
  <si>
    <t>Rashodi poslovanja</t>
  </si>
  <si>
    <t xml:space="preserve">Ostali nespomenuti rashodi posl.-troškovi izbora  </t>
  </si>
  <si>
    <r>
      <t xml:space="preserve">Glava 00202  </t>
    </r>
    <r>
      <rPr>
        <sz val="10"/>
        <rFont val="Times New Roman"/>
        <family val="1"/>
      </rPr>
      <t>JEDINSTVENI UPRAVNI ODJEL</t>
    </r>
  </si>
  <si>
    <t>Plaće (Bruto)</t>
  </si>
  <si>
    <t>Naknada troškova zaposlenima</t>
  </si>
  <si>
    <t>Javnobilježničke pristojbe</t>
  </si>
  <si>
    <t>Ostali  nespomenuti rashodi</t>
  </si>
  <si>
    <t>Kamate za primljene kredite i zajmove od kreditnih i ostalih financ.</t>
  </si>
  <si>
    <t>Zatezne kamate</t>
  </si>
  <si>
    <t>Ostali nespomenuti financijski rashodi</t>
  </si>
  <si>
    <t>Pomoć proračunskim korisnicima</t>
  </si>
  <si>
    <t>Pomoći proračunskim korisnicima drugog proračuna</t>
  </si>
  <si>
    <t xml:space="preserve">Naknade građanima i kućanstvima </t>
  </si>
  <si>
    <t>Rashodi za nabavu nefinancijske imovine</t>
  </si>
  <si>
    <t>Rashodi za nabavu proizvedene dug. imovine</t>
  </si>
  <si>
    <t xml:space="preserve">Ceste, željez. i sl.prom.objekti </t>
  </si>
  <si>
    <t>Prijevozna sredstva u cestvonom prometu</t>
  </si>
  <si>
    <t>Nematerijala proizvodna imovina</t>
  </si>
  <si>
    <t>Rashodi za dodatna ulaganja na nefinanc. imovini</t>
  </si>
  <si>
    <t>Izdatci za financijsku imovinu</t>
  </si>
  <si>
    <t>Otplata glavnice primljenih kredita i zajmova od kreditnih</t>
  </si>
  <si>
    <t>Otplata glavnice primljenih zajmova od ostalih tuzemnih financ.inst.</t>
  </si>
  <si>
    <t>PLAN I IZVRŠENJE RASHODA PO PROGRAMSKOJ KLASIFIKACIJI</t>
  </si>
  <si>
    <t>ŠIFRA</t>
  </si>
  <si>
    <t>Glava 00101 OPĆINSKO VIJEĆE</t>
  </si>
  <si>
    <t>P1001</t>
  </si>
  <si>
    <t xml:space="preserve">  PROGRAM 1001:  Program lokalne samouprave</t>
  </si>
  <si>
    <t>A100102</t>
  </si>
  <si>
    <t>AKTIVNOST:RAD OPĆINSKOG VIJEĆA</t>
  </si>
  <si>
    <t>10+11</t>
  </si>
  <si>
    <t>Ostali nespomenuti rashodi poslovanja-troškovi i,rashodi protokola,manifestacija</t>
  </si>
  <si>
    <t>A100104</t>
  </si>
  <si>
    <t>AKTIVNOST: FINANCIRANJE POLITIČKIH STRANAKA</t>
  </si>
  <si>
    <t xml:space="preserve">Zakupnine i najamnine </t>
  </si>
  <si>
    <t>Glava 00201  JEDINSTVENI UPRAVNI ODJEL</t>
  </si>
  <si>
    <t>Funkcijska klasifikacija: 01 -  Opće javne usluge</t>
  </si>
  <si>
    <t xml:space="preserve">  PROGRAM 1003:  Lokalna samouprava</t>
  </si>
  <si>
    <t>A100101</t>
  </si>
  <si>
    <t>AKTIVNOST: ZAJEDNIČKI TROŠKOVI ZAPOSLENIH (URED NAČELNIKA I JUO)</t>
  </si>
  <si>
    <t>A100103</t>
  </si>
  <si>
    <t>AKTIVNOST: JAVNA UPRAVA I ADMINISTRACIJA</t>
  </si>
  <si>
    <t>13+39</t>
  </si>
  <si>
    <t>15+16+40</t>
  </si>
  <si>
    <t>Materijal i dijelovi za tekuće inves.održavanje</t>
  </si>
  <si>
    <t>18+19</t>
  </si>
  <si>
    <t>21+22+23</t>
  </si>
  <si>
    <t>Pristojbe i naknade</t>
  </si>
  <si>
    <t>Ostali nespomenuti nefinancijski rashodi</t>
  </si>
  <si>
    <t>A100105</t>
  </si>
  <si>
    <t>AKTIVNOST:OTPLATA KREDITA DUGOROČNI</t>
  </si>
  <si>
    <t>Otplata glavnice</t>
  </si>
  <si>
    <t>K100107</t>
  </si>
  <si>
    <t>KAPITALNI PROJEKT: NABAVA OPREME ZA REDOVNO POSLOVANJE</t>
  </si>
  <si>
    <t>Komunikacijska oprema - telefoni</t>
  </si>
  <si>
    <t>Funkcijska klasifikacija: 04 -  Ekonomski poslovi</t>
  </si>
  <si>
    <t>P2001</t>
  </si>
  <si>
    <t xml:space="preserve">  PROGRAM 2001:  Održavanje komunalne infrastrukture</t>
  </si>
  <si>
    <t>A200101</t>
  </si>
  <si>
    <t>AKTIVNOST: ODRŽAVANJE ZGRADA – SKLADIŠTA, MRTVAČNICE</t>
  </si>
  <si>
    <t>Usluge tekućeg i investicijskog održavanja-sklad.mrtv</t>
  </si>
  <si>
    <t>A200102</t>
  </si>
  <si>
    <t>AKTIVNOST: ODRŽAVANJE NERAZVRSTANIH CESTA, PROPUSTA I POLJ.PUTEVA</t>
  </si>
  <si>
    <t>A200103</t>
  </si>
  <si>
    <t xml:space="preserve">AKTIVNOST: ODRŽAVANJE JAVNE RASVJETE </t>
  </si>
  <si>
    <t>A200104</t>
  </si>
  <si>
    <t>AKTIVNOST: ODRŽAVANJE JAVNIH POVRŠINA</t>
  </si>
  <si>
    <t>Usluge tekućeg i investicijskog održavanja-javne površine</t>
  </si>
  <si>
    <t>A200105</t>
  </si>
  <si>
    <t>AKTIVNOST: GEODETSKO KATASTARSKE USLUGE</t>
  </si>
  <si>
    <t>Usluge</t>
  </si>
  <si>
    <t>K200106</t>
  </si>
  <si>
    <t>KAPITALNI PROJEKT: DODATNA ULAGANJA NA GRAĐEVINSKIM OBJEKTIMA</t>
  </si>
  <si>
    <t>K200107</t>
  </si>
  <si>
    <t>KAPITALNI PROJEKT: PROJEKTNA DOKUMENTACIJA ZA KOMUNALNU INFRASTRUKTURU</t>
  </si>
  <si>
    <t>Rashodi za nabavu proiz.dug.imovine</t>
  </si>
  <si>
    <t>Nematerijalna proizvodna imovina - projekti</t>
  </si>
  <si>
    <t>Ostala nematerijalna proizvedena imovina</t>
  </si>
  <si>
    <t>K200108</t>
  </si>
  <si>
    <t>KAPITALNI PROJEKT: POSLOVNI OBJEKTI – ZGRADE KULTURNIH INSTITUCIJA</t>
  </si>
  <si>
    <t>Rashodi za nabavu proizvedene dugotrajne imov.</t>
  </si>
  <si>
    <t>K200109</t>
  </si>
  <si>
    <t>KAPITALNI PROJEKT: OSTALI GRAĐ.OBJEKTI-VODOVOD,PINOVOD,KANALIZACIJA</t>
  </si>
  <si>
    <t>Ostali nespomenuti građ.objekti-vodovod Mačkovac V.Greda</t>
  </si>
  <si>
    <t>K200110</t>
  </si>
  <si>
    <t>KAPITALNI PROJEKT: OSTALI GRAĐ.OBJEKTI-SANACIJA ODLAGALIŠTA KOM.OTPADA</t>
  </si>
  <si>
    <t>Ostali građevinski objekti-Sanacija odlagališta komunalnog otpada</t>
  </si>
  <si>
    <t>K200111</t>
  </si>
  <si>
    <t>KAPITALNI PROJEKT: IZGRADNJA CESTA I OSTALIH SLIČNIH OBJEKATA</t>
  </si>
  <si>
    <t>Funkcijska klasifikacija: 05- Zaštita okoliša</t>
  </si>
  <si>
    <t>K200112</t>
  </si>
  <si>
    <t>AKTIVNOST: DOBROVOLJNE RADNE AKCIJE</t>
  </si>
  <si>
    <t>Reprezentacija-Radne akcije</t>
  </si>
  <si>
    <t>P2002</t>
  </si>
  <si>
    <t xml:space="preserve">  PROGRAM 2002: Zaštita okoliša</t>
  </si>
  <si>
    <t>A200201</t>
  </si>
  <si>
    <t>AKTIVNOST: EKOLOŠKE I KOMUNALNE USLUGE</t>
  </si>
  <si>
    <t>Rashodi</t>
  </si>
  <si>
    <t>A200202</t>
  </si>
  <si>
    <t>AKTIVNOST: POLJOPRIVREDA</t>
  </si>
  <si>
    <t>Ostali nespomenuti financijski rashodi-Obrana od tuče</t>
  </si>
  <si>
    <t>P2003</t>
  </si>
  <si>
    <t xml:space="preserve">  PROGRAM 2003: Zaštita i spašavanje</t>
  </si>
  <si>
    <t>A200301</t>
  </si>
  <si>
    <t>AKTIVNOST: ZAŠTITA I SPAŠAVANJE, CIVILNA ZAŠTITA</t>
  </si>
  <si>
    <t>Ostali  nespomenuti rashodi poslovanja</t>
  </si>
  <si>
    <t>A200302</t>
  </si>
  <si>
    <t>AKTIVNOST: ZAŠTITA OD POŽARA</t>
  </si>
  <si>
    <t>Materijal i dijelovi za tekuće i inv.održavanje-vatrogasni domovi</t>
  </si>
  <si>
    <t>P2004</t>
  </si>
  <si>
    <t xml:space="preserve">  PROGRAM: 2004 Javni radovi i komunalni program</t>
  </si>
  <si>
    <t>A200401</t>
  </si>
  <si>
    <t>AKTIVNOST: KOMUNALNI RADOVI I USLUGE</t>
  </si>
  <si>
    <t>Rshodi za usluge</t>
  </si>
  <si>
    <t>K200402</t>
  </si>
  <si>
    <t>KAPITALNI PROJEKT: NABAVA I OBNOVA SREDSTAVA ZA RAD</t>
  </si>
  <si>
    <t xml:space="preserve">Prijevozna sredstva </t>
  </si>
  <si>
    <t>P3001</t>
  </si>
  <si>
    <t xml:space="preserve">  PROGRAM 3001: Program socijalne skrbi o obiteljima, djeci, starima i nemoćnima</t>
  </si>
  <si>
    <t>A300101</t>
  </si>
  <si>
    <t>AKTIVNOST: SKRB O OBITELJIMA I DJECI</t>
  </si>
  <si>
    <t>Nak. Građ. i kućan. na temelju osig. i dr. nak.</t>
  </si>
  <si>
    <t>A300102</t>
  </si>
  <si>
    <t>AKTIVNOST: POMOĆ OBITELJIMA I KUĆANSTVIMA</t>
  </si>
  <si>
    <t>Doprinosi za plaće</t>
  </si>
  <si>
    <t>Doprinosi za obvezno zdravstveno oisiguranje</t>
  </si>
  <si>
    <t>Doprinosi za obvezno osiguranje u slučaju nezapo.</t>
  </si>
  <si>
    <t>Naknade građanima i kućanstvima na temelju proračuna</t>
  </si>
  <si>
    <t>Kazne, penali i naknade štete</t>
  </si>
  <si>
    <t>A300103</t>
  </si>
  <si>
    <t>AKTIVNOST: GRADSKI ODBOR CRVENI KRIŽ</t>
  </si>
  <si>
    <t>Naknade građanima i kućanstvima iz proračuna</t>
  </si>
  <si>
    <t>P3002</t>
  </si>
  <si>
    <t xml:space="preserve">  PROGRAM 3002: Javne potrebe u kulturi</t>
  </si>
  <si>
    <t>A300201</t>
  </si>
  <si>
    <t>AKTIVNOST: KULTURNE MANIFESTACIJE, ODRŽAVANJE KULT.I SAKRAL.OBJEKATA</t>
  </si>
  <si>
    <t xml:space="preserve">Rashodi za </t>
  </si>
  <si>
    <t>K300202</t>
  </si>
  <si>
    <t>KAPITALNE DONACIJE  ZAJEDNICAMA</t>
  </si>
  <si>
    <t>Spomenici-spomenik pog.hrv.braniteljima</t>
  </si>
  <si>
    <t xml:space="preserve">Funkcijska klasifikacija: 08 -  Rekreacija, kultura i religija </t>
  </si>
  <si>
    <t>P3003</t>
  </si>
  <si>
    <t xml:space="preserve">  PROGRAM 3003: Program javnih potreba u športu</t>
  </si>
  <si>
    <t>A300301</t>
  </si>
  <si>
    <t xml:space="preserve">AKTIVNOST: JAVNE POTREBE U ŠPORTU </t>
  </si>
  <si>
    <t>Materijal i dijelovi za tekuće inves.održavanje građ.objekata-sportskih objekata</t>
  </si>
  <si>
    <t>K300302</t>
  </si>
  <si>
    <t>KAPITALNI PROJEKT: ULAGANJA U ŠPORTSKE OBJEKTE</t>
  </si>
  <si>
    <t>Sportske dvorane i rekreacijski objekti</t>
  </si>
  <si>
    <t>Funkcijska klasifikacija: 09 -  Obrazovanje</t>
  </si>
  <si>
    <t>P3004</t>
  </si>
  <si>
    <t xml:space="preserve">  PROGRAM 3004: Predškolski odgoj i školstvo</t>
  </si>
  <si>
    <t>A3003401</t>
  </si>
  <si>
    <t>AKTIVNOST: PREDŠKOLA – MALA ŠKOLA</t>
  </si>
  <si>
    <t>Pomoći proračunskim korisnicima drugih proračuna</t>
  </si>
  <si>
    <t>Tekuće  pomoći korisnicima drugih proračuna-Mala škola</t>
  </si>
  <si>
    <t>K300402</t>
  </si>
  <si>
    <t>KAPITALNI PROJEKT: OPREMA ZA DJEČJA IGRALIŠTA</t>
  </si>
  <si>
    <t xml:space="preserve">PROGRAM 1001: Program lokalne samouprave </t>
  </si>
  <si>
    <t>AKTIVNOST: Javna uprava i administracija</t>
  </si>
  <si>
    <t>Tekuće donacije u novcu – tekuća pričuva proračuna</t>
  </si>
  <si>
    <t>Ostali  nespomenuti rashodi poslovanja – LAG</t>
  </si>
  <si>
    <t>Funkcijska klasifikacija: 03 -  Javni red i sigurnost</t>
  </si>
  <si>
    <t>Funkcijska klasifikacija: 10 -  Socijalna zaštita</t>
  </si>
  <si>
    <t>IZVRŠENJE 01.01.30.06. 2018.</t>
  </si>
  <si>
    <t>OPĆINE VRBJE ZA 01.01.-30.06.2019.</t>
  </si>
  <si>
    <t xml:space="preserve">     Proračun Općine Vrbje za razdoblje od 01.01. do  30.06. 2019. ostvaren je kako slijedi:</t>
  </si>
  <si>
    <t>IZVORNI PLAN   ZA 2019.</t>
  </si>
  <si>
    <t>IZVRŠENJE    01.01.-30.06. 2019.</t>
  </si>
  <si>
    <t xml:space="preserve">     Ostvarenje prihoda i primitaka te rashoda i izdataka Proračuna Općine VRBJE za razdoblje od 01.siječnja do 30.lipanj 2019. bilo je kako slijedi:</t>
  </si>
  <si>
    <t xml:space="preserve">     Izvješće o ostvarenim prihodima i primicima te izvršenim rashodima i izdacima Proračuna Općine Vrbje za razdoblje od 01.siječnja do 30.06. 2019.po ekonomskoj, organizacijskoj i programskoj klasifikaciji  sastavni su dio Poluodišnjeg izvještaja o izvršenju Proračuna. </t>
  </si>
  <si>
    <t>IZVORNI PLAN ZA  2019.</t>
  </si>
  <si>
    <t>IZVRŠENJE 01.01.-30.06. 2019.</t>
  </si>
  <si>
    <t xml:space="preserve">OPĆINE VRBJE ZA RAZDOBLJE OD  01.01. DO 30. 06. 2019. </t>
  </si>
  <si>
    <t>IZVORNI PLAN ZA 2019.</t>
  </si>
  <si>
    <t>IZVRŠENJE                              01.01.-30. 06. 2019.</t>
  </si>
  <si>
    <t>OPĆINE VRBJE ZA RAZDOBLJE OD 01. 01. DO 30. 06. 2019.</t>
  </si>
  <si>
    <t>TEKUĆI PLAN ZA 2019.</t>
  </si>
  <si>
    <t>IZVRŠENJE                              01.01.-30. 06.  2019.</t>
  </si>
  <si>
    <t>OPĆINE VRBJE ZA RAZDOBLJE OD 01. 01. DO 30.06. 2019.</t>
  </si>
  <si>
    <t>IZVRŠENJE  01.01.-30.06. 2019.</t>
  </si>
  <si>
    <t>Prihodi od zateznih kamata</t>
  </si>
  <si>
    <t>Upravne i administrativne pristojbe</t>
  </si>
  <si>
    <t>Prihodi od prodaje državnih biljega</t>
  </si>
  <si>
    <t>Naknade građa. i kućanstvima u novcu-suf.reg.traktora</t>
  </si>
  <si>
    <t>Energija/skladišta/mrtvačnice(R0050)</t>
  </si>
  <si>
    <t>Energija/JAVNA RASVJETA(R0055)</t>
  </si>
  <si>
    <t>Energija-MOT.BENZIN-RADNI STROJEVI(R0059)</t>
  </si>
  <si>
    <t>Energija-MOT.BENZIN-KOMBI+TRAKTOR(R0102;R0102.1)</t>
  </si>
  <si>
    <t>Energija-LOŽ ULJE-DOMOVI(R0125)</t>
  </si>
  <si>
    <t>Mat.i dijelovi za tekuće inves.održ.NERAZV.CESTE,PROPUSTI I POLJSKI PUTEVI(R0054)</t>
  </si>
  <si>
    <t>Materijal i dijelovi za tekuće inves.održavanje-ŠKOLE(R0131.2)</t>
  </si>
  <si>
    <t>Materijal i dijelovi za tekuće inves.održ.-OPREME ZA KOM.DJELATNOST(R0093+R0094)</t>
  </si>
  <si>
    <t>Sitni inventar i auto gume-ALATI ZA RAD I KOMBI(R0091)</t>
  </si>
  <si>
    <t>Dodatna ulag.na građ.objektima-DOM MAČKOVAC,DOM VRBJE,VARTOG.SPREM.DOLINA,DOM BODOVALJCI</t>
  </si>
  <si>
    <t xml:space="preserve">Ceste, željez. I sl.prom.objekti-NERAZV.CESTA,DOLINA,PRILAZNA CESTA VRBJE </t>
  </si>
  <si>
    <t>Ostali građevinski objekti-STAZE DI GROBLJA ,DRVARNICA VRBJE</t>
  </si>
  <si>
    <t>Ostala nematerijalna proizvedena imovina-GEODETSKI PROJEKTI CESTA SIČICE</t>
  </si>
  <si>
    <t xml:space="preserve">     Višak prihoda prenesen iz prethodnih godina iznosi 1.800.146,65 kn.</t>
  </si>
  <si>
    <t xml:space="preserve">     U razdoblju od 01.siječnja do 30.lipnja  2019. ostvaren je višak prihoda u iznosu 626.776,00 kn.  </t>
  </si>
  <si>
    <t>Uređaji, strojevi i oprema za ostale namjene-PAMETNA KLUPA</t>
  </si>
  <si>
    <t xml:space="preserve">     Ukupni prihodi i primici ostvareni su u iznosu 3.278.719,95 kn što je 22% godišnjeg plana.</t>
  </si>
  <si>
    <t xml:space="preserve">     Ukupni rashodi i izdaci izvršeni su u iznosu 2.651.943,46 kn što je 18 % godišnjeg plana.</t>
  </si>
  <si>
    <t xml:space="preserve">     Višak prihoda za prijenos u sljedeće razdoblje iznosi 2.426.923,14  kn.</t>
  </si>
  <si>
    <t xml:space="preserve">        Na temelju članka 108.  i 109. Zakona o proračunu ("Narodne novine", broj 87/08,136/12, 15/15), čl.16. Pravilnika o polugodišnjem i godišnjem izvještaju o izvršenju proračuna ( "Narodne novine" br.24/2013 i 102/17)  i članka 32. Statuta Općine Vrbje ("Službeni glasnik općine Vrbje", broj 03/2018  ), OPĆINSKO VIJEĆE OPĆINE VRBJE  na 12. sjednici održanoj 11.09.2019.g donijelo je</t>
  </si>
  <si>
    <t xml:space="preserve">KLASA:400-06/19-01/03 </t>
  </si>
  <si>
    <t>URBROJ: 2178/19-03-19-1</t>
  </si>
  <si>
    <t>Vrbje, 11.09..2019.</t>
  </si>
  <si>
    <t xml:space="preserve">        Ova Odluka stupa na snagu danom objavljivanja u "Službenom glasniku općine Vrbje".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</si>
</sst>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mmm/dd"/>
  </numFmts>
  <fonts count="61">
    <font>
      <sz val="10"/>
      <name val="Arial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20"/>
      <name val="Trebuchet MS"/>
      <family val="2"/>
    </font>
    <font>
      <b/>
      <sz val="18"/>
      <color indexed="25"/>
      <name val="Trebuchet MS"/>
      <family val="2"/>
    </font>
    <font>
      <b/>
      <sz val="15"/>
      <color indexed="25"/>
      <name val="Trebuchet MS"/>
      <family val="2"/>
    </font>
    <font>
      <b/>
      <sz val="13"/>
      <color indexed="25"/>
      <name val="Trebuchet MS"/>
      <family val="2"/>
    </font>
    <font>
      <b/>
      <sz val="11"/>
      <color indexed="25"/>
      <name val="Trebuchet MS"/>
      <family val="2"/>
    </font>
    <font>
      <sz val="11"/>
      <color indexed="60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0"/>
      <name val="Trebuchet MS"/>
      <family val="2"/>
    </font>
    <font>
      <b/>
      <sz val="11"/>
      <color indexed="8"/>
      <name val="Trebuchet MS"/>
      <family val="2"/>
    </font>
    <font>
      <sz val="11"/>
      <color indexed="62"/>
      <name val="Trebuchet MS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color indexed="2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57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10"/>
      <color theme="9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55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1" applyNumberFormat="0" applyAlignment="0" applyProtection="0"/>
    <xf numFmtId="0" fontId="3" fillId="10" borderId="0" applyNumberFormat="0" applyBorder="0" applyAlignment="0" applyProtection="0"/>
    <xf numFmtId="0" fontId="56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4" fillId="6" borderId="2" applyNumberFormat="0" applyAlignment="0" applyProtection="0"/>
    <xf numFmtId="0" fontId="5" fillId="6" borderId="3" applyNumberFormat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0" fillId="16" borderId="7" applyNumberFormat="0" applyFont="0" applyAlignment="0" applyProtection="0"/>
    <xf numFmtId="0" fontId="57" fillId="17" borderId="8" applyNumberFormat="0" applyAlignment="0" applyProtection="0"/>
    <xf numFmtId="9" fontId="0" fillId="0" borderId="0" applyFill="0" applyBorder="0" applyAlignment="0" applyProtection="0"/>
    <xf numFmtId="0" fontId="12" fillId="0" borderId="9" applyNumberFormat="0" applyFill="0" applyAlignment="0" applyProtection="0"/>
    <xf numFmtId="0" fontId="13" fillId="18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4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06">
    <xf numFmtId="0" fontId="0" fillId="0" borderId="0" xfId="0" applyAlignment="1">
      <alignment/>
    </xf>
    <xf numFmtId="0" fontId="27" fillId="0" borderId="12" xfId="0" applyNumberFormat="1" applyFont="1" applyFill="1" applyBorder="1" applyAlignment="1">
      <alignment horizontal="left"/>
    </xf>
    <xf numFmtId="3" fontId="45" fillId="19" borderId="12" xfId="0" applyNumberFormat="1" applyFont="1" applyFill="1" applyBorder="1" applyAlignment="1">
      <alignment horizontal="left"/>
    </xf>
    <xf numFmtId="0" fontId="37" fillId="0" borderId="12" xfId="0" applyNumberFormat="1" applyFont="1" applyBorder="1" applyAlignment="1">
      <alignment horizontal="left"/>
    </xf>
    <xf numFmtId="0" fontId="27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13" xfId="0" applyFont="1" applyBorder="1" applyAlignment="1">
      <alignment/>
    </xf>
    <xf numFmtId="0" fontId="25" fillId="0" borderId="13" xfId="0" applyFont="1" applyBorder="1" applyAlignment="1">
      <alignment horizontal="center" vertical="center" wrapText="1" shrinkToFit="1"/>
    </xf>
    <xf numFmtId="0" fontId="25" fillId="0" borderId="13" xfId="0" applyFont="1" applyFill="1" applyBorder="1" applyAlignment="1">
      <alignment horizontal="center" vertical="center" wrapText="1" shrinkToFit="1"/>
    </xf>
    <xf numFmtId="0" fontId="26" fillId="0" borderId="13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/>
    </xf>
    <xf numFmtId="0" fontId="28" fillId="0" borderId="14" xfId="0" applyFont="1" applyBorder="1" applyAlignment="1">
      <alignment horizontal="center" vertical="center" wrapText="1" shrinkToFit="1"/>
    </xf>
    <xf numFmtId="0" fontId="28" fillId="0" borderId="14" xfId="0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4" fillId="0" borderId="0" xfId="0" applyFont="1" applyAlignment="1">
      <alignment horizontal="left"/>
    </xf>
    <xf numFmtId="4" fontId="24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7" fillId="6" borderId="14" xfId="0" applyFont="1" applyFill="1" applyBorder="1" applyAlignment="1">
      <alignment horizontal="left"/>
    </xf>
    <xf numFmtId="0" fontId="27" fillId="6" borderId="14" xfId="0" applyFont="1" applyFill="1" applyBorder="1" applyAlignment="1">
      <alignment/>
    </xf>
    <xf numFmtId="4" fontId="27" fillId="6" borderId="14" xfId="0" applyNumberFormat="1" applyFont="1" applyFill="1" applyBorder="1" applyAlignment="1">
      <alignment/>
    </xf>
    <xf numFmtId="4" fontId="27" fillId="18" borderId="14" xfId="0" applyNumberFormat="1" applyFont="1" applyFill="1" applyBorder="1" applyAlignment="1">
      <alignment/>
    </xf>
    <xf numFmtId="3" fontId="24" fillId="18" borderId="14" xfId="0" applyNumberFormat="1" applyFont="1" applyFill="1" applyBorder="1" applyAlignment="1">
      <alignment horizontal="right"/>
    </xf>
    <xf numFmtId="3" fontId="24" fillId="6" borderId="14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4" fontId="27" fillId="0" borderId="0" xfId="0" applyNumberFormat="1" applyFont="1" applyFill="1" applyAlignment="1">
      <alignment/>
    </xf>
    <xf numFmtId="3" fontId="24" fillId="0" borderId="1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3" fontId="24" fillId="0" borderId="0" xfId="0" applyNumberFormat="1" applyFont="1" applyFill="1" applyAlignment="1">
      <alignment horizontal="right"/>
    </xf>
    <xf numFmtId="0" fontId="24" fillId="0" borderId="0" xfId="0" applyFont="1" applyBorder="1" applyAlignment="1">
      <alignment horizontal="left" wrapText="1"/>
    </xf>
    <xf numFmtId="4" fontId="24" fillId="0" borderId="0" xfId="0" applyNumberFormat="1" applyFont="1" applyBorder="1" applyAlignment="1">
      <alignment horizontal="right"/>
    </xf>
    <xf numFmtId="4" fontId="24" fillId="0" borderId="0" xfId="0" applyNumberFormat="1" applyFont="1" applyFill="1" applyBorder="1" applyAlignment="1">
      <alignment horizontal="right"/>
    </xf>
    <xf numFmtId="0" fontId="24" fillId="6" borderId="14" xfId="0" applyFont="1" applyFill="1" applyBorder="1" applyAlignment="1">
      <alignment/>
    </xf>
    <xf numFmtId="4" fontId="27" fillId="6" borderId="14" xfId="0" applyNumberFormat="1" applyFont="1" applyFill="1" applyBorder="1" applyAlignment="1">
      <alignment horizontal="right"/>
    </xf>
    <xf numFmtId="3" fontId="27" fillId="20" borderId="0" xfId="0" applyNumberFormat="1" applyFont="1" applyFill="1" applyAlignment="1">
      <alignment horizontal="right"/>
    </xf>
    <xf numFmtId="3" fontId="24" fillId="6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3" fontId="27" fillId="18" borderId="14" xfId="0" applyNumberFormat="1" applyFont="1" applyFill="1" applyBorder="1" applyAlignment="1">
      <alignment horizontal="right"/>
    </xf>
    <xf numFmtId="3" fontId="24" fillId="0" borderId="14" xfId="0" applyNumberFormat="1" applyFont="1" applyFill="1" applyBorder="1" applyAlignment="1">
      <alignment horizontal="right"/>
    </xf>
    <xf numFmtId="0" fontId="29" fillId="6" borderId="16" xfId="0" applyFont="1" applyFill="1" applyBorder="1" applyAlignment="1">
      <alignment/>
    </xf>
    <xf numFmtId="0" fontId="27" fillId="6" borderId="16" xfId="0" applyFont="1" applyFill="1" applyBorder="1" applyAlignment="1">
      <alignment wrapText="1"/>
    </xf>
    <xf numFmtId="4" fontId="27" fillId="6" borderId="16" xfId="0" applyNumberFormat="1" applyFont="1" applyFill="1" applyBorder="1" applyAlignment="1">
      <alignment/>
    </xf>
    <xf numFmtId="3" fontId="27" fillId="18" borderId="16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 horizontal="right"/>
    </xf>
    <xf numFmtId="0" fontId="32" fillId="0" borderId="0" xfId="0" applyFont="1" applyAlignment="1">
      <alignment/>
    </xf>
    <xf numFmtId="0" fontId="27" fillId="0" borderId="0" xfId="0" applyFont="1" applyAlignment="1">
      <alignment horizontal="right" wrapText="1"/>
    </xf>
    <xf numFmtId="0" fontId="25" fillId="0" borderId="0" xfId="0" applyFont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36" fillId="0" borderId="14" xfId="0" applyFont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6" fillId="0" borderId="14" xfId="0" applyFont="1" applyFill="1" applyBorder="1" applyAlignment="1">
      <alignment horizontal="right" vertical="center" wrapText="1" shrinkToFit="1"/>
    </xf>
    <xf numFmtId="0" fontId="36" fillId="0" borderId="14" xfId="0" applyFont="1" applyFill="1" applyBorder="1" applyAlignment="1">
      <alignment horizontal="center" vertical="center" wrapText="1" shrinkToFit="1"/>
    </xf>
    <xf numFmtId="0" fontId="37" fillId="0" borderId="14" xfId="0" applyFont="1" applyBorder="1" applyAlignment="1">
      <alignment horizontal="center"/>
    </xf>
    <xf numFmtId="0" fontId="28" fillId="19" borderId="0" xfId="0" applyFont="1" applyFill="1" applyAlignment="1">
      <alignment horizontal="left" vertical="top"/>
    </xf>
    <xf numFmtId="0" fontId="28" fillId="19" borderId="0" xfId="0" applyFont="1" applyFill="1" applyAlignment="1">
      <alignment/>
    </xf>
    <xf numFmtId="4" fontId="27" fillId="19" borderId="0" xfId="0" applyNumberFormat="1" applyFont="1" applyFill="1" applyAlignment="1">
      <alignment/>
    </xf>
    <xf numFmtId="1" fontId="27" fillId="19" borderId="0" xfId="0" applyNumberFormat="1" applyFont="1" applyFill="1" applyBorder="1" applyAlignment="1">
      <alignment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/>
    </xf>
    <xf numFmtId="1" fontId="27" fillId="0" borderId="0" xfId="0" applyNumberFormat="1" applyFont="1" applyBorder="1" applyAlignment="1">
      <alignment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/>
    </xf>
    <xf numFmtId="4" fontId="24" fillId="0" borderId="0" xfId="0" applyNumberFormat="1" applyFont="1" applyFill="1" applyAlignment="1">
      <alignment horizontal="right"/>
    </xf>
    <xf numFmtId="1" fontId="24" fillId="0" borderId="0" xfId="0" applyNumberFormat="1" applyFont="1" applyFill="1" applyBorder="1" applyAlignment="1">
      <alignment/>
    </xf>
    <xf numFmtId="1" fontId="24" fillId="0" borderId="0" xfId="0" applyNumberFormat="1" applyFont="1" applyBorder="1" applyAlignment="1">
      <alignment/>
    </xf>
    <xf numFmtId="0" fontId="28" fillId="0" borderId="0" xfId="0" applyFont="1" applyAlignment="1">
      <alignment wrapText="1"/>
    </xf>
    <xf numFmtId="0" fontId="24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/>
    </xf>
    <xf numFmtId="0" fontId="39" fillId="0" borderId="0" xfId="0" applyFont="1" applyAlignment="1">
      <alignment horizontal="left" vertical="top"/>
    </xf>
    <xf numFmtId="0" fontId="28" fillId="19" borderId="17" xfId="0" applyFont="1" applyFill="1" applyBorder="1" applyAlignment="1">
      <alignment horizontal="left" vertical="top" wrapText="1"/>
    </xf>
    <xf numFmtId="0" fontId="28" fillId="19" borderId="17" xfId="0" applyFont="1" applyFill="1" applyBorder="1" applyAlignment="1">
      <alignment horizontal="left" vertical="center" wrapText="1"/>
    </xf>
    <xf numFmtId="4" fontId="28" fillId="19" borderId="17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Alignment="1">
      <alignment horizontal="right"/>
    </xf>
    <xf numFmtId="0" fontId="40" fillId="0" borderId="0" xfId="0" applyFont="1" applyAlignment="1">
      <alignment wrapText="1"/>
    </xf>
    <xf numFmtId="0" fontId="27" fillId="19" borderId="17" xfId="0" applyNumberFormat="1" applyFont="1" applyFill="1" applyBorder="1" applyAlignment="1">
      <alignment horizontal="left" wrapText="1"/>
    </xf>
    <xf numFmtId="4" fontId="27" fillId="19" borderId="17" xfId="0" applyNumberFormat="1" applyFont="1" applyFill="1" applyBorder="1" applyAlignment="1" applyProtection="1">
      <alignment/>
      <protection hidden="1"/>
    </xf>
    <xf numFmtId="4" fontId="27" fillId="19" borderId="17" xfId="0" applyNumberFormat="1" applyFont="1" applyFill="1" applyBorder="1" applyAlignment="1" applyProtection="1">
      <alignment horizontal="right"/>
      <protection hidden="1"/>
    </xf>
    <xf numFmtId="0" fontId="24" fillId="0" borderId="0" xfId="0" applyFont="1" applyBorder="1" applyAlignment="1">
      <alignment/>
    </xf>
    <xf numFmtId="0" fontId="27" fillId="0" borderId="0" xfId="0" applyNumberFormat="1" applyFont="1" applyAlignment="1">
      <alignment horizontal="left" vertical="top" wrapText="1"/>
    </xf>
    <xf numFmtId="4" fontId="27" fillId="0" borderId="0" xfId="0" applyNumberFormat="1" applyFont="1" applyFill="1" applyAlignment="1" applyProtection="1">
      <alignment/>
      <protection hidden="1"/>
    </xf>
    <xf numFmtId="4" fontId="27" fillId="0" borderId="0" xfId="0" applyNumberFormat="1" applyFont="1" applyFill="1" applyAlignment="1" applyProtection="1">
      <alignment horizontal="right"/>
      <protection hidden="1"/>
    </xf>
    <xf numFmtId="4" fontId="27" fillId="0" borderId="0" xfId="0" applyNumberFormat="1" applyFont="1" applyAlignment="1" applyProtection="1">
      <alignment/>
      <protection hidden="1"/>
    </xf>
    <xf numFmtId="4" fontId="27" fillId="0" borderId="0" xfId="0" applyNumberFormat="1" applyFont="1" applyAlignment="1" applyProtection="1">
      <alignment horizontal="right"/>
      <protection hidden="1"/>
    </xf>
    <xf numFmtId="0" fontId="40" fillId="0" borderId="0" xfId="0" applyNumberFormat="1" applyFont="1" applyAlignment="1">
      <alignment horizontal="left" vertical="top" wrapText="1"/>
    </xf>
    <xf numFmtId="0" fontId="39" fillId="0" borderId="0" xfId="0" applyNumberFormat="1" applyFont="1" applyAlignment="1">
      <alignment horizontal="left"/>
    </xf>
    <xf numFmtId="4" fontId="24" fillId="0" borderId="0" xfId="0" applyNumberFormat="1" applyFont="1" applyFill="1" applyAlignment="1" applyProtection="1">
      <alignment/>
      <protection locked="0"/>
    </xf>
    <xf numFmtId="0" fontId="28" fillId="0" borderId="0" xfId="0" applyNumberFormat="1" applyFont="1" applyAlignment="1">
      <alignment horizontal="left" vertical="top" wrapText="1"/>
    </xf>
    <xf numFmtId="4" fontId="28" fillId="0" borderId="0" xfId="0" applyNumberFormat="1" applyFont="1" applyAlignment="1" applyProtection="1">
      <alignment/>
      <protection hidden="1"/>
    </xf>
    <xf numFmtId="4" fontId="28" fillId="0" borderId="0" xfId="0" applyNumberFormat="1" applyFont="1" applyAlignment="1" applyProtection="1">
      <alignment horizontal="right"/>
      <protection hidden="1"/>
    </xf>
    <xf numFmtId="0" fontId="39" fillId="0" borderId="0" xfId="0" applyNumberFormat="1" applyFont="1" applyFill="1" applyAlignment="1">
      <alignment horizontal="left"/>
    </xf>
    <xf numFmtId="0" fontId="39" fillId="0" borderId="0" xfId="0" applyNumberFormat="1" applyFont="1" applyFill="1" applyAlignment="1">
      <alignment/>
    </xf>
    <xf numFmtId="0" fontId="39" fillId="0" borderId="0" xfId="0" applyNumberFormat="1" applyFont="1" applyBorder="1" applyAlignment="1">
      <alignment horizontal="left" wrapText="1"/>
    </xf>
    <xf numFmtId="0" fontId="39" fillId="0" borderId="0" xfId="0" applyNumberFormat="1" applyFont="1" applyAlignment="1">
      <alignment/>
    </xf>
    <xf numFmtId="0" fontId="37" fillId="0" borderId="0" xfId="0" applyNumberFormat="1" applyFont="1" applyAlignment="1">
      <alignment horizontal="left"/>
    </xf>
    <xf numFmtId="0" fontId="37" fillId="0" borderId="0" xfId="0" applyNumberFormat="1" applyFont="1" applyAlignment="1">
      <alignment/>
    </xf>
    <xf numFmtId="4" fontId="27" fillId="0" borderId="0" xfId="0" applyNumberFormat="1" applyFont="1" applyFill="1" applyAlignment="1" applyProtection="1">
      <alignment/>
      <protection locked="0"/>
    </xf>
    <xf numFmtId="4" fontId="27" fillId="0" borderId="0" xfId="0" applyNumberFormat="1" applyFont="1" applyFill="1" applyAlignment="1">
      <alignment horizontal="right"/>
    </xf>
    <xf numFmtId="0" fontId="39" fillId="0" borderId="0" xfId="0" applyNumberFormat="1" applyFont="1" applyFill="1" applyAlignment="1">
      <alignment horizontal="left" vertical="top"/>
    </xf>
    <xf numFmtId="0" fontId="39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 applyProtection="1">
      <alignment/>
      <protection hidden="1"/>
    </xf>
    <xf numFmtId="4" fontId="28" fillId="0" borderId="0" xfId="0" applyNumberFormat="1" applyFont="1" applyFill="1" applyAlignment="1" applyProtection="1">
      <alignment horizontal="right"/>
      <protection hidden="1"/>
    </xf>
    <xf numFmtId="4" fontId="40" fillId="0" borderId="0" xfId="0" applyNumberFormat="1" applyFont="1" applyFill="1" applyAlignment="1" applyProtection="1">
      <alignment/>
      <protection hidden="1"/>
    </xf>
    <xf numFmtId="0" fontId="27" fillId="0" borderId="0" xfId="0" applyNumberFormat="1" applyFont="1" applyBorder="1" applyAlignment="1">
      <alignment horizontal="left" vertical="top" wrapText="1"/>
    </xf>
    <xf numFmtId="0" fontId="27" fillId="0" borderId="0" xfId="0" applyNumberFormat="1" applyFont="1" applyBorder="1" applyAlignment="1">
      <alignment horizontal="left" wrapText="1"/>
    </xf>
    <xf numFmtId="4" fontId="27" fillId="0" borderId="0" xfId="0" applyNumberFormat="1" applyFont="1" applyFill="1" applyAlignment="1" applyProtection="1">
      <alignment horizontal="right"/>
      <protection locked="0"/>
    </xf>
    <xf numFmtId="0" fontId="24" fillId="0" borderId="0" xfId="0" applyNumberFormat="1" applyFont="1" applyBorder="1" applyAlignment="1">
      <alignment horizontal="left" vertical="top" wrapText="1"/>
    </xf>
    <xf numFmtId="0" fontId="24" fillId="0" borderId="0" xfId="0" applyNumberFormat="1" applyFont="1" applyBorder="1" applyAlignment="1">
      <alignment horizontal="left" wrapText="1"/>
    </xf>
    <xf numFmtId="0" fontId="24" fillId="0" borderId="0" xfId="0" applyNumberFormat="1" applyFont="1" applyAlignment="1">
      <alignment horizontal="left" vertical="top" wrapText="1"/>
    </xf>
    <xf numFmtId="0" fontId="28" fillId="19" borderId="17" xfId="0" applyNumberFormat="1" applyFont="1" applyFill="1" applyBorder="1" applyAlignment="1">
      <alignment horizontal="left" vertical="top" wrapText="1"/>
    </xf>
    <xf numFmtId="4" fontId="28" fillId="19" borderId="17" xfId="0" applyNumberFormat="1" applyFont="1" applyFill="1" applyBorder="1" applyAlignment="1" applyProtection="1">
      <alignment/>
      <protection hidden="1"/>
    </xf>
    <xf numFmtId="4" fontId="28" fillId="19" borderId="17" xfId="0" applyNumberFormat="1" applyFont="1" applyFill="1" applyBorder="1" applyAlignment="1" applyProtection="1">
      <alignment horizontal="right"/>
      <protection hidden="1"/>
    </xf>
    <xf numFmtId="4" fontId="40" fillId="0" borderId="0" xfId="0" applyNumberFormat="1" applyFont="1" applyAlignment="1" applyProtection="1">
      <alignment/>
      <protection hidden="1"/>
    </xf>
    <xf numFmtId="0" fontId="39" fillId="0" borderId="0" xfId="0" applyNumberFormat="1" applyFont="1" applyBorder="1" applyAlignment="1">
      <alignment horizontal="left"/>
    </xf>
    <xf numFmtId="0" fontId="39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 horizontal="left"/>
    </xf>
    <xf numFmtId="0" fontId="37" fillId="0" borderId="0" xfId="0" applyNumberFormat="1" applyFont="1" applyBorder="1" applyAlignment="1">
      <alignment/>
    </xf>
    <xf numFmtId="4" fontId="27" fillId="21" borderId="0" xfId="0" applyNumberFormat="1" applyFont="1" applyFill="1" applyAlignment="1">
      <alignment/>
    </xf>
    <xf numFmtId="4" fontId="27" fillId="21" borderId="0" xfId="0" applyNumberFormat="1" applyFont="1" applyFill="1" applyAlignment="1">
      <alignment horizontal="right"/>
    </xf>
    <xf numFmtId="1" fontId="24" fillId="21" borderId="0" xfId="0" applyNumberFormat="1" applyFont="1" applyFill="1" applyBorder="1" applyAlignment="1">
      <alignment/>
    </xf>
    <xf numFmtId="1" fontId="27" fillId="21" borderId="0" xfId="0" applyNumberFormat="1" applyFont="1" applyFill="1" applyBorder="1" applyAlignment="1">
      <alignment/>
    </xf>
    <xf numFmtId="0" fontId="27" fillId="0" borderId="0" xfId="0" applyFont="1" applyAlignment="1">
      <alignment horizontal="left"/>
    </xf>
    <xf numFmtId="4" fontId="24" fillId="0" borderId="0" xfId="0" applyNumberFormat="1" applyFont="1" applyAlignment="1">
      <alignment horizontal="right"/>
    </xf>
    <xf numFmtId="0" fontId="24" fillId="21" borderId="0" xfId="0" applyFont="1" applyFill="1" applyAlignment="1">
      <alignment/>
    </xf>
    <xf numFmtId="0" fontId="42" fillId="0" borderId="12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 shrinkToFit="1"/>
    </xf>
    <xf numFmtId="0" fontId="27" fillId="0" borderId="12" xfId="0" applyFont="1" applyBorder="1" applyAlignment="1">
      <alignment horizontal="center"/>
    </xf>
    <xf numFmtId="0" fontId="27" fillId="0" borderId="12" xfId="0" applyNumberFormat="1" applyFont="1" applyBorder="1" applyAlignment="1">
      <alignment horizontal="left"/>
    </xf>
    <xf numFmtId="0" fontId="28" fillId="0" borderId="12" xfId="0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right" wrapText="1"/>
    </xf>
    <xf numFmtId="3" fontId="27" fillId="0" borderId="12" xfId="0" applyNumberFormat="1" applyFont="1" applyFill="1" applyBorder="1" applyAlignment="1">
      <alignment/>
    </xf>
    <xf numFmtId="3" fontId="27" fillId="0" borderId="12" xfId="0" applyNumberFormat="1" applyFont="1" applyBorder="1" applyAlignment="1" applyProtection="1">
      <alignment horizontal="left"/>
      <protection locked="0"/>
    </xf>
    <xf numFmtId="4" fontId="28" fillId="0" borderId="12" xfId="0" applyNumberFormat="1" applyFont="1" applyFill="1" applyBorder="1" applyAlignment="1">
      <alignment horizontal="right" vertical="center" wrapText="1"/>
    </xf>
    <xf numFmtId="3" fontId="24" fillId="0" borderId="12" xfId="0" applyNumberFormat="1" applyFont="1" applyBorder="1" applyAlignment="1" applyProtection="1">
      <alignment horizontal="left"/>
      <protection locked="0"/>
    </xf>
    <xf numFmtId="4" fontId="40" fillId="0" borderId="12" xfId="0" applyNumberFormat="1" applyFont="1" applyBorder="1" applyAlignment="1">
      <alignment horizontal="right" vertical="center" wrapText="1"/>
    </xf>
    <xf numFmtId="3" fontId="24" fillId="0" borderId="12" xfId="0" applyNumberFormat="1" applyFont="1" applyBorder="1" applyAlignment="1" applyProtection="1">
      <alignment/>
      <protection locked="0"/>
    </xf>
    <xf numFmtId="4" fontId="27" fillId="0" borderId="12" xfId="0" applyNumberFormat="1" applyFont="1" applyBorder="1" applyAlignment="1" applyProtection="1">
      <alignment/>
      <protection locked="0"/>
    </xf>
    <xf numFmtId="4" fontId="24" fillId="0" borderId="12" xfId="0" applyNumberFormat="1" applyFont="1" applyFill="1" applyBorder="1" applyAlignment="1" applyProtection="1">
      <alignment/>
      <protection locked="0"/>
    </xf>
    <xf numFmtId="3" fontId="24" fillId="0" borderId="12" xfId="0" applyNumberFormat="1" applyFont="1" applyFill="1" applyBorder="1" applyAlignment="1">
      <alignment/>
    </xf>
    <xf numFmtId="0" fontId="39" fillId="0" borderId="0" xfId="0" applyNumberFormat="1" applyFont="1" applyBorder="1" applyAlignment="1">
      <alignment horizontal="center"/>
    </xf>
    <xf numFmtId="3" fontId="43" fillId="0" borderId="12" xfId="0" applyNumberFormat="1" applyFont="1" applyBorder="1" applyAlignment="1" applyProtection="1">
      <alignment horizontal="left"/>
      <protection locked="0"/>
    </xf>
    <xf numFmtId="0" fontId="27" fillId="0" borderId="12" xfId="0" applyNumberFormat="1" applyFont="1" applyBorder="1" applyAlignment="1">
      <alignment horizontal="center" vertical="top" wrapText="1"/>
    </xf>
    <xf numFmtId="0" fontId="27" fillId="0" borderId="12" xfId="0" applyNumberFormat="1" applyFont="1" applyBorder="1" applyAlignment="1">
      <alignment horizontal="left" wrapText="1"/>
    </xf>
    <xf numFmtId="0" fontId="27" fillId="0" borderId="12" xfId="0" applyNumberFormat="1" applyFont="1" applyBorder="1" applyAlignment="1">
      <alignment horizontal="center"/>
    </xf>
    <xf numFmtId="4" fontId="28" fillId="0" borderId="12" xfId="0" applyNumberFormat="1" applyFont="1" applyBorder="1" applyAlignment="1">
      <alignment horizontal="right" vertical="center" wrapText="1"/>
    </xf>
    <xf numFmtId="0" fontId="24" fillId="0" borderId="12" xfId="0" applyNumberFormat="1" applyFont="1" applyBorder="1" applyAlignment="1">
      <alignment horizontal="center"/>
    </xf>
    <xf numFmtId="0" fontId="24" fillId="0" borderId="12" xfId="0" applyNumberFormat="1" applyFont="1" applyBorder="1" applyAlignment="1">
      <alignment horizontal="left"/>
    </xf>
    <xf numFmtId="0" fontId="39" fillId="0" borderId="12" xfId="0" applyNumberFormat="1" applyFont="1" applyFill="1" applyBorder="1" applyAlignment="1">
      <alignment horizontal="center" vertical="top"/>
    </xf>
    <xf numFmtId="0" fontId="39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 applyProtection="1">
      <alignment horizontal="right"/>
      <protection locked="0"/>
    </xf>
    <xf numFmtId="0" fontId="39" fillId="0" borderId="12" xfId="0" applyNumberFormat="1" applyFont="1" applyBorder="1" applyAlignment="1">
      <alignment horizontal="center"/>
    </xf>
    <xf numFmtId="0" fontId="39" fillId="0" borderId="12" xfId="0" applyNumberFormat="1" applyFont="1" applyBorder="1" applyAlignment="1">
      <alignment/>
    </xf>
    <xf numFmtId="4" fontId="40" fillId="0" borderId="12" xfId="0" applyNumberFormat="1" applyFont="1" applyFill="1" applyBorder="1" applyAlignment="1">
      <alignment horizontal="right" vertical="center" wrapText="1"/>
    </xf>
    <xf numFmtId="3" fontId="27" fillId="0" borderId="12" xfId="0" applyNumberFormat="1" applyFont="1" applyBorder="1" applyAlignment="1" applyProtection="1">
      <alignment/>
      <protection locked="0"/>
    </xf>
    <xf numFmtId="4" fontId="27" fillId="0" borderId="12" xfId="0" applyNumberFormat="1" applyFont="1" applyBorder="1" applyAlignment="1">
      <alignment/>
    </xf>
    <xf numFmtId="4" fontId="27" fillId="0" borderId="12" xfId="0" applyNumberFormat="1" applyFont="1" applyBorder="1" applyAlignment="1" applyProtection="1">
      <alignment/>
      <protection hidden="1"/>
    </xf>
    <xf numFmtId="0" fontId="39" fillId="0" borderId="12" xfId="0" applyNumberFormat="1" applyFont="1" applyBorder="1" applyAlignment="1">
      <alignment horizontal="left" vertical="top" wrapText="1"/>
    </xf>
    <xf numFmtId="0" fontId="37" fillId="0" borderId="12" xfId="0" applyNumberFormat="1" applyFont="1" applyBorder="1" applyAlignment="1">
      <alignment horizontal="center"/>
    </xf>
    <xf numFmtId="0" fontId="37" fillId="0" borderId="12" xfId="0" applyNumberFormat="1" applyFont="1" applyBorder="1" applyAlignment="1">
      <alignment/>
    </xf>
    <xf numFmtId="4" fontId="27" fillId="0" borderId="12" xfId="0" applyNumberFormat="1" applyFont="1" applyFill="1" applyBorder="1" applyAlignment="1" applyProtection="1">
      <alignment/>
      <protection locked="0"/>
    </xf>
    <xf numFmtId="0" fontId="39" fillId="0" borderId="12" xfId="0" applyNumberFormat="1" applyFont="1" applyBorder="1" applyAlignment="1">
      <alignment horizontal="left"/>
    </xf>
    <xf numFmtId="0" fontId="39" fillId="0" borderId="12" xfId="0" applyNumberFormat="1" applyFont="1" applyFill="1" applyBorder="1" applyAlignment="1">
      <alignment horizontal="center"/>
    </xf>
    <xf numFmtId="0" fontId="37" fillId="0" borderId="12" xfId="0" applyNumberFormat="1" applyFont="1" applyFill="1" applyBorder="1" applyAlignment="1">
      <alignment horizontal="center"/>
    </xf>
    <xf numFmtId="0" fontId="37" fillId="0" borderId="12" xfId="0" applyNumberFormat="1" applyFont="1" applyFill="1" applyBorder="1" applyAlignment="1">
      <alignment/>
    </xf>
    <xf numFmtId="0" fontId="39" fillId="0" borderId="12" xfId="0" applyNumberFormat="1" applyFont="1" applyBorder="1" applyAlignment="1">
      <alignment horizontal="left" wrapText="1"/>
    </xf>
    <xf numFmtId="0" fontId="37" fillId="0" borderId="12" xfId="0" applyNumberFormat="1" applyFont="1" applyBorder="1" applyAlignment="1">
      <alignment horizontal="left" wrapText="1"/>
    </xf>
    <xf numFmtId="4" fontId="27" fillId="0" borderId="12" xfId="0" applyNumberFormat="1" applyFont="1" applyFill="1" applyBorder="1" applyAlignment="1" applyProtection="1">
      <alignment/>
      <protection hidden="1"/>
    </xf>
    <xf numFmtId="4" fontId="24" fillId="0" borderId="12" xfId="0" applyNumberFormat="1" applyFont="1" applyFill="1" applyBorder="1" applyAlignment="1" applyProtection="1">
      <alignment/>
      <protection hidden="1"/>
    </xf>
    <xf numFmtId="4" fontId="24" fillId="0" borderId="12" xfId="0" applyNumberFormat="1" applyFont="1" applyBorder="1" applyAlignment="1" applyProtection="1">
      <alignment/>
      <protection locked="0"/>
    </xf>
    <xf numFmtId="4" fontId="27" fillId="0" borderId="12" xfId="0" applyNumberFormat="1" applyFont="1" applyBorder="1" applyAlignment="1">
      <alignment horizontal="right"/>
    </xf>
    <xf numFmtId="0" fontId="27" fillId="0" borderId="12" xfId="0" applyNumberFormat="1" applyFont="1" applyBorder="1" applyAlignment="1" applyProtection="1">
      <alignment horizontal="center"/>
      <protection hidden="1"/>
    </xf>
    <xf numFmtId="0" fontId="27" fillId="0" borderId="12" xfId="0" applyNumberFormat="1" applyFont="1" applyBorder="1" applyAlignment="1" applyProtection="1">
      <alignment/>
      <protection hidden="1"/>
    </xf>
    <xf numFmtId="0" fontId="42" fillId="0" borderId="12" xfId="0" applyFont="1" applyBorder="1" applyAlignment="1">
      <alignment vertical="center"/>
    </xf>
    <xf numFmtId="0" fontId="24" fillId="0" borderId="12" xfId="0" applyFont="1" applyBorder="1" applyAlignment="1">
      <alignment/>
    </xf>
    <xf numFmtId="3" fontId="44" fillId="0" borderId="12" xfId="0" applyNumberFormat="1" applyFont="1" applyBorder="1" applyAlignment="1" applyProtection="1">
      <alignment horizontal="left"/>
      <protection locked="0"/>
    </xf>
    <xf numFmtId="4" fontId="24" fillId="0" borderId="12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/>
    </xf>
    <xf numFmtId="4" fontId="28" fillId="19" borderId="12" xfId="0" applyNumberFormat="1" applyFont="1" applyFill="1" applyBorder="1" applyAlignment="1">
      <alignment horizontal="right" vertical="center" wrapText="1"/>
    </xf>
    <xf numFmtId="3" fontId="27" fillId="19" borderId="12" xfId="0" applyNumberFormat="1" applyFont="1" applyFill="1" applyBorder="1" applyAlignment="1">
      <alignment vertical="center"/>
    </xf>
    <xf numFmtId="3" fontId="27" fillId="0" borderId="12" xfId="0" applyNumberFormat="1" applyFont="1" applyBorder="1" applyAlignment="1">
      <alignment horizontal="left"/>
    </xf>
    <xf numFmtId="0" fontId="46" fillId="0" borderId="12" xfId="0" applyNumberFormat="1" applyFont="1" applyBorder="1" applyAlignment="1">
      <alignment horizontal="center" wrapText="1"/>
    </xf>
    <xf numFmtId="0" fontId="44" fillId="0" borderId="12" xfId="0" applyFont="1" applyBorder="1" applyAlignment="1">
      <alignment/>
    </xf>
    <xf numFmtId="0" fontId="27" fillId="0" borderId="12" xfId="0" applyNumberFormat="1" applyFont="1" applyBorder="1" applyAlignment="1">
      <alignment horizontal="center" wrapText="1"/>
    </xf>
    <xf numFmtId="4" fontId="40" fillId="0" borderId="12" xfId="0" applyNumberFormat="1" applyFont="1" applyFill="1" applyBorder="1" applyAlignment="1">
      <alignment vertical="center" wrapText="1"/>
    </xf>
    <xf numFmtId="0" fontId="43" fillId="0" borderId="12" xfId="0" applyFont="1" applyBorder="1" applyAlignment="1">
      <alignment/>
    </xf>
    <xf numFmtId="166" fontId="43" fillId="0" borderId="12" xfId="0" applyNumberFormat="1" applyFont="1" applyBorder="1" applyAlignment="1">
      <alignment/>
    </xf>
    <xf numFmtId="0" fontId="24" fillId="0" borderId="12" xfId="0" applyFont="1" applyFill="1" applyBorder="1" applyAlignment="1">
      <alignment/>
    </xf>
    <xf numFmtId="4" fontId="27" fillId="19" borderId="12" xfId="0" applyNumberFormat="1" applyFont="1" applyFill="1" applyBorder="1" applyAlignment="1">
      <alignment vertical="center"/>
    </xf>
    <xf numFmtId="3" fontId="27" fillId="19" borderId="12" xfId="0" applyNumberFormat="1" applyFont="1" applyFill="1" applyBorder="1" applyAlignment="1">
      <alignment/>
    </xf>
    <xf numFmtId="4" fontId="27" fillId="0" borderId="12" xfId="0" applyNumberFormat="1" applyFont="1" applyFill="1" applyBorder="1" applyAlignment="1">
      <alignment/>
    </xf>
    <xf numFmtId="0" fontId="27" fillId="0" borderId="12" xfId="0" applyFont="1" applyBorder="1" applyAlignment="1">
      <alignment/>
    </xf>
    <xf numFmtId="0" fontId="27" fillId="0" borderId="12" xfId="0" applyNumberFormat="1" applyFont="1" applyFill="1" applyBorder="1" applyAlignment="1">
      <alignment horizontal="center"/>
    </xf>
    <xf numFmtId="0" fontId="27" fillId="0" borderId="12" xfId="0" applyNumberFormat="1" applyFont="1" applyBorder="1" applyAlignment="1">
      <alignment/>
    </xf>
    <xf numFmtId="0" fontId="27" fillId="0" borderId="12" xfId="0" applyNumberFormat="1" applyFont="1" applyFill="1" applyBorder="1" applyAlignment="1">
      <alignment horizontal="center" wrapText="1"/>
    </xf>
    <xf numFmtId="4" fontId="27" fillId="19" borderId="12" xfId="0" applyNumberFormat="1" applyFont="1" applyFill="1" applyBorder="1" applyAlignment="1">
      <alignment horizontal="right"/>
    </xf>
    <xf numFmtId="4" fontId="27" fillId="0" borderId="12" xfId="0" applyNumberFormat="1" applyFont="1" applyFill="1" applyBorder="1" applyAlignment="1">
      <alignment horizontal="right"/>
    </xf>
    <xf numFmtId="4" fontId="24" fillId="0" borderId="12" xfId="0" applyNumberFormat="1" applyFont="1" applyBorder="1" applyAlignment="1" applyProtection="1">
      <alignment/>
      <protection hidden="1"/>
    </xf>
    <xf numFmtId="3" fontId="37" fillId="0" borderId="12" xfId="0" applyNumberFormat="1" applyFont="1" applyBorder="1" applyAlignment="1">
      <alignment horizontal="left"/>
    </xf>
    <xf numFmtId="4" fontId="27" fillId="0" borderId="12" xfId="0" applyNumberFormat="1" applyFont="1" applyFill="1" applyBorder="1" applyAlignment="1">
      <alignment/>
    </xf>
    <xf numFmtId="0" fontId="24" fillId="0" borderId="12" xfId="0" applyNumberFormat="1" applyFont="1" applyBorder="1" applyAlignment="1">
      <alignment/>
    </xf>
    <xf numFmtId="0" fontId="37" fillId="0" borderId="18" xfId="0" applyNumberFormat="1" applyFont="1" applyFill="1" applyBorder="1" applyAlignment="1">
      <alignment horizontal="center"/>
    </xf>
    <xf numFmtId="0" fontId="37" fillId="0" borderId="19" xfId="0" applyNumberFormat="1" applyFont="1" applyFill="1" applyBorder="1" applyAlignment="1">
      <alignment horizontal="left"/>
    </xf>
    <xf numFmtId="0" fontId="39" fillId="0" borderId="18" xfId="0" applyNumberFormat="1" applyFont="1" applyFill="1" applyBorder="1" applyAlignment="1">
      <alignment horizontal="center"/>
    </xf>
    <xf numFmtId="0" fontId="39" fillId="0" borderId="19" xfId="0" applyNumberFormat="1" applyFont="1" applyFill="1" applyBorder="1" applyAlignment="1">
      <alignment horizontal="left"/>
    </xf>
    <xf numFmtId="4" fontId="27" fillId="0" borderId="12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/>
    </xf>
    <xf numFmtId="4" fontId="24" fillId="0" borderId="12" xfId="0" applyNumberFormat="1" applyFont="1" applyFill="1" applyBorder="1" applyAlignment="1">
      <alignment horizontal="right" vertical="center" wrapText="1"/>
    </xf>
    <xf numFmtId="1" fontId="27" fillId="0" borderId="12" xfId="0" applyNumberFormat="1" applyFont="1" applyBorder="1" applyAlignment="1">
      <alignment horizontal="center"/>
    </xf>
    <xf numFmtId="4" fontId="27" fillId="19" borderId="12" xfId="0" applyNumberFormat="1" applyFont="1" applyFill="1" applyBorder="1" applyAlignment="1" applyProtection="1">
      <alignment/>
      <protection locked="0"/>
    </xf>
    <xf numFmtId="3" fontId="48" fillId="0" borderId="12" xfId="0" applyNumberFormat="1" applyFont="1" applyFill="1" applyBorder="1" applyAlignment="1">
      <alignment/>
    </xf>
    <xf numFmtId="4" fontId="27" fillId="0" borderId="12" xfId="0" applyNumberFormat="1" applyFont="1" applyBorder="1" applyAlignment="1">
      <alignment/>
    </xf>
    <xf numFmtId="0" fontId="24" fillId="0" borderId="12" xfId="0" applyFont="1" applyBorder="1" applyAlignment="1">
      <alignment horizontal="center"/>
    </xf>
    <xf numFmtId="4" fontId="27" fillId="19" borderId="12" xfId="0" applyNumberFormat="1" applyFont="1" applyFill="1" applyBorder="1" applyAlignment="1">
      <alignment horizontal="right" vertical="center" wrapText="1"/>
    </xf>
    <xf numFmtId="0" fontId="24" fillId="0" borderId="12" xfId="0" applyNumberFormat="1" applyFont="1" applyFill="1" applyBorder="1" applyAlignment="1">
      <alignment horizontal="center"/>
    </xf>
    <xf numFmtId="4" fontId="27" fillId="19" borderId="12" xfId="0" applyNumberFormat="1" applyFont="1" applyFill="1" applyBorder="1" applyAlignment="1">
      <alignment horizontal="right" vertical="center"/>
    </xf>
    <xf numFmtId="0" fontId="27" fillId="0" borderId="12" xfId="0" applyNumberFormat="1" applyFont="1" applyBorder="1" applyAlignment="1">
      <alignment horizontal="center" vertical="top"/>
    </xf>
    <xf numFmtId="0" fontId="27" fillId="0" borderId="12" xfId="0" applyFont="1" applyBorder="1" applyAlignment="1">
      <alignment wrapText="1"/>
    </xf>
    <xf numFmtId="0" fontId="24" fillId="0" borderId="12" xfId="0" applyNumberFormat="1" applyFont="1" applyBorder="1" applyAlignment="1">
      <alignment horizontal="center" vertical="top"/>
    </xf>
    <xf numFmtId="0" fontId="24" fillId="0" borderId="12" xfId="0" applyFont="1" applyBorder="1" applyAlignment="1">
      <alignment wrapText="1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24" fillId="0" borderId="12" xfId="0" applyNumberFormat="1" applyFont="1" applyBorder="1" applyAlignment="1">
      <alignment horizontal="center" vertical="top" wrapText="1"/>
    </xf>
    <xf numFmtId="0" fontId="24" fillId="0" borderId="12" xfId="0" applyNumberFormat="1" applyFont="1" applyBorder="1" applyAlignment="1">
      <alignment horizontal="left" wrapText="1"/>
    </xf>
    <xf numFmtId="4" fontId="24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 horizontal="left"/>
    </xf>
    <xf numFmtId="4" fontId="24" fillId="0" borderId="12" xfId="0" applyNumberFormat="1" applyFont="1" applyFill="1" applyBorder="1" applyAlignment="1">
      <alignment horizontal="right"/>
    </xf>
    <xf numFmtId="0" fontId="27" fillId="0" borderId="18" xfId="0" applyNumberFormat="1" applyFont="1" applyBorder="1" applyAlignment="1">
      <alignment horizontal="center"/>
    </xf>
    <xf numFmtId="0" fontId="37" fillId="0" borderId="19" xfId="0" applyNumberFormat="1" applyFont="1" applyBorder="1" applyAlignment="1">
      <alignment horizontal="left"/>
    </xf>
    <xf numFmtId="0" fontId="24" fillId="0" borderId="18" xfId="0" applyNumberFormat="1" applyFont="1" applyBorder="1" applyAlignment="1">
      <alignment horizontal="center"/>
    </xf>
    <xf numFmtId="0" fontId="39" fillId="0" borderId="19" xfId="0" applyNumberFormat="1" applyFont="1" applyBorder="1" applyAlignment="1">
      <alignment horizontal="left"/>
    </xf>
    <xf numFmtId="3" fontId="24" fillId="0" borderId="12" xfId="0" applyNumberFormat="1" applyFont="1" applyFill="1" applyBorder="1" applyAlignment="1" applyProtection="1">
      <alignment/>
      <protection locked="0"/>
    </xf>
    <xf numFmtId="4" fontId="24" fillId="0" borderId="12" xfId="0" applyNumberFormat="1" applyFont="1" applyBorder="1" applyAlignment="1">
      <alignment horizontal="right"/>
    </xf>
    <xf numFmtId="0" fontId="42" fillId="0" borderId="12" xfId="0" applyFont="1" applyFill="1" applyBorder="1" applyAlignment="1">
      <alignment/>
    </xf>
    <xf numFmtId="0" fontId="27" fillId="0" borderId="18" xfId="0" applyNumberFormat="1" applyFont="1" applyFill="1" applyBorder="1" applyAlignment="1">
      <alignment horizontal="center" vertical="top" wrapText="1"/>
    </xf>
    <xf numFmtId="0" fontId="27" fillId="0" borderId="19" xfId="0" applyNumberFormat="1" applyFont="1" applyFill="1" applyBorder="1" applyAlignment="1">
      <alignment horizontal="left" vertical="top" wrapText="1"/>
    </xf>
    <xf numFmtId="0" fontId="24" fillId="0" borderId="0" xfId="0" applyNumberFormat="1" applyFont="1" applyBorder="1" applyAlignment="1">
      <alignment horizontal="center" vertical="top" wrapText="1"/>
    </xf>
    <xf numFmtId="4" fontId="24" fillId="0" borderId="0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 applyProtection="1">
      <alignment/>
      <protection locked="0"/>
    </xf>
    <xf numFmtId="3" fontId="24" fillId="0" borderId="12" xfId="0" applyNumberFormat="1" applyFont="1" applyFill="1" applyBorder="1" applyAlignment="1">
      <alignment/>
    </xf>
    <xf numFmtId="4" fontId="60" fillId="0" borderId="12" xfId="0" applyNumberFormat="1" applyFont="1" applyFill="1" applyBorder="1" applyAlignment="1" applyProtection="1">
      <alignment/>
      <protection locked="0"/>
    </xf>
    <xf numFmtId="4" fontId="60" fillId="0" borderId="12" xfId="0" applyNumberFormat="1" applyFont="1" applyFill="1" applyBorder="1" applyAlignment="1">
      <alignment vertical="center" wrapText="1"/>
    </xf>
    <xf numFmtId="4" fontId="60" fillId="0" borderId="12" xfId="0" applyNumberFormat="1" applyFont="1" applyBorder="1" applyAlignment="1" applyProtection="1">
      <alignment/>
      <protection locked="0"/>
    </xf>
    <xf numFmtId="4" fontId="60" fillId="0" borderId="12" xfId="0" applyNumberFormat="1" applyFont="1" applyBorder="1" applyAlignment="1">
      <alignment horizontal="right"/>
    </xf>
    <xf numFmtId="4" fontId="24" fillId="0" borderId="0" xfId="0" applyNumberFormat="1" applyFont="1" applyAlignment="1">
      <alignment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0" xfId="0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 wrapText="1"/>
    </xf>
    <xf numFmtId="0" fontId="27" fillId="21" borderId="0" xfId="0" applyFont="1" applyFill="1" applyBorder="1" applyAlignment="1">
      <alignment/>
    </xf>
    <xf numFmtId="0" fontId="28" fillId="0" borderId="21" xfId="0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0" xfId="0" applyNumberFormat="1" applyFont="1" applyBorder="1" applyAlignment="1">
      <alignment horizontal="center" wrapText="1"/>
    </xf>
    <xf numFmtId="0" fontId="28" fillId="21" borderId="0" xfId="0" applyNumberFormat="1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 wrapText="1"/>
    </xf>
    <xf numFmtId="3" fontId="45" fillId="19" borderId="12" xfId="0" applyNumberFormat="1" applyFont="1" applyFill="1" applyBorder="1" applyAlignment="1">
      <alignment horizontal="left" wrapText="1"/>
    </xf>
    <xf numFmtId="0" fontId="45" fillId="19" borderId="12" xfId="0" applyNumberFormat="1" applyFont="1" applyFill="1" applyBorder="1" applyAlignment="1">
      <alignment horizontal="left" wrapText="1"/>
    </xf>
    <xf numFmtId="3" fontId="27" fillId="0" borderId="12" xfId="0" applyNumberFormat="1" applyFont="1" applyBorder="1" applyAlignment="1">
      <alignment horizontal="left" wrapText="1"/>
    </xf>
    <xf numFmtId="3" fontId="45" fillId="0" borderId="12" xfId="0" applyNumberFormat="1" applyFont="1" applyFill="1" applyBorder="1" applyAlignment="1">
      <alignment horizontal="left" wrapText="1"/>
    </xf>
    <xf numFmtId="0" fontId="27" fillId="0" borderId="12" xfId="0" applyNumberFormat="1" applyFont="1" applyFill="1" applyBorder="1" applyAlignment="1">
      <alignment horizontal="left"/>
    </xf>
    <xf numFmtId="0" fontId="37" fillId="0" borderId="12" xfId="0" applyNumberFormat="1" applyFont="1" applyBorder="1" applyAlignment="1">
      <alignment horizontal="left"/>
    </xf>
    <xf numFmtId="0" fontId="37" fillId="0" borderId="12" xfId="0" applyNumberFormat="1" applyFont="1" applyFill="1" applyBorder="1" applyAlignment="1">
      <alignment horizontal="left"/>
    </xf>
    <xf numFmtId="0" fontId="27" fillId="0" borderId="12" xfId="0" applyNumberFormat="1" applyFont="1" applyBorder="1" applyAlignment="1">
      <alignment horizontal="left" vertical="top" wrapText="1"/>
    </xf>
    <xf numFmtId="0" fontId="39" fillId="0" borderId="12" xfId="0" applyNumberFormat="1" applyFont="1" applyFill="1" applyBorder="1" applyAlignment="1">
      <alignment horizontal="left"/>
    </xf>
    <xf numFmtId="0" fontId="45" fillId="19" borderId="12" xfId="0" applyNumberFormat="1" applyFont="1" applyFill="1" applyBorder="1" applyAlignment="1">
      <alignment horizontal="left"/>
    </xf>
    <xf numFmtId="0" fontId="27" fillId="0" borderId="12" xfId="0" applyNumberFormat="1" applyFont="1" applyFill="1" applyBorder="1" applyAlignment="1">
      <alignment horizontal="left" vertical="top" wrapText="1"/>
    </xf>
    <xf numFmtId="0" fontId="45" fillId="19" borderId="12" xfId="0" applyNumberFormat="1" applyFont="1" applyFill="1" applyBorder="1" applyAlignment="1">
      <alignment horizontal="left" vertical="top" wrapText="1"/>
    </xf>
    <xf numFmtId="3" fontId="45" fillId="19" borderId="12" xfId="0" applyNumberFormat="1" applyFont="1" applyFill="1" applyBorder="1" applyAlignment="1">
      <alignment horizontal="left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Good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te" xfId="52"/>
    <cellStyle name="Output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Title" xfId="59"/>
    <cellStyle name="Ukupni zbroj" xfId="60"/>
    <cellStyle name="Unos" xfId="61"/>
    <cellStyle name="Currency" xfId="62"/>
    <cellStyle name="Currency [0]" xfId="63"/>
    <cellStyle name="Warning Text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="85" zoomScaleNormal="85" zoomScalePageLayoutView="0" workbookViewId="0" topLeftCell="A31">
      <selection activeCell="B60" sqref="B60"/>
    </sheetView>
  </sheetViews>
  <sheetFormatPr defaultColWidth="9.140625" defaultRowHeight="12.75"/>
  <cols>
    <col min="1" max="1" width="4.421875" style="0" customWidth="1"/>
    <col min="2" max="2" width="74.57421875" style="0" customWidth="1"/>
    <col min="3" max="3" width="14.421875" style="0" customWidth="1"/>
    <col min="4" max="4" width="12.7109375" style="0" customWidth="1"/>
    <col min="5" max="5" width="14.421875" style="0" customWidth="1"/>
    <col min="6" max="6" width="4.8515625" style="0" customWidth="1"/>
    <col min="7" max="7" width="4.140625" style="0" customWidth="1"/>
  </cols>
  <sheetData>
    <row r="1" spans="1:7" ht="41.25" customHeight="1">
      <c r="A1" s="270" t="s">
        <v>381</v>
      </c>
      <c r="B1" s="270"/>
      <c r="C1" s="270"/>
      <c r="D1" s="270"/>
      <c r="E1" s="270"/>
      <c r="F1" s="270"/>
      <c r="G1" s="270"/>
    </row>
    <row r="2" spans="1:7" ht="26.25" customHeight="1">
      <c r="A2" s="271" t="s">
        <v>0</v>
      </c>
      <c r="B2" s="271"/>
      <c r="C2" s="271"/>
      <c r="D2" s="271"/>
      <c r="E2" s="271"/>
      <c r="F2" s="271"/>
      <c r="G2" s="271"/>
    </row>
    <row r="3" spans="1:7" ht="19.5" customHeight="1">
      <c r="A3" s="272" t="s">
        <v>1</v>
      </c>
      <c r="B3" s="272"/>
      <c r="C3" s="272"/>
      <c r="D3" s="272"/>
      <c r="E3" s="272"/>
      <c r="F3" s="272"/>
      <c r="G3" s="272"/>
    </row>
    <row r="4" spans="1:7" ht="17.25" customHeight="1">
      <c r="A4" s="272" t="s">
        <v>2</v>
      </c>
      <c r="B4" s="272"/>
      <c r="C4" s="272"/>
      <c r="D4" s="272"/>
      <c r="E4" s="272"/>
      <c r="F4" s="272"/>
      <c r="G4" s="272"/>
    </row>
    <row r="5" spans="1:7" ht="16.5" customHeight="1">
      <c r="A5" s="272" t="s">
        <v>342</v>
      </c>
      <c r="B5" s="272"/>
      <c r="C5" s="272"/>
      <c r="D5" s="272"/>
      <c r="E5" s="272"/>
      <c r="F5" s="272"/>
      <c r="G5" s="272"/>
    </row>
    <row r="6" spans="1:7" ht="17.25" customHeight="1">
      <c r="A6" s="5" t="s">
        <v>3</v>
      </c>
      <c r="G6" s="6"/>
    </row>
    <row r="7" spans="1:7" ht="15" customHeight="1">
      <c r="A7" s="273" t="s">
        <v>4</v>
      </c>
      <c r="B7" s="273"/>
      <c r="C7" s="273"/>
      <c r="D7" s="273"/>
      <c r="E7" s="273"/>
      <c r="F7" s="273"/>
      <c r="G7" s="273"/>
    </row>
    <row r="8" ht="12" customHeight="1"/>
    <row r="9" spans="1:7" s="8" customFormat="1" ht="20.25" customHeight="1">
      <c r="A9" s="7" t="s">
        <v>343</v>
      </c>
      <c r="B9" s="7"/>
      <c r="C9" s="7"/>
      <c r="D9" s="7"/>
      <c r="E9" s="7"/>
      <c r="F9" s="7"/>
      <c r="G9" s="7"/>
    </row>
    <row r="10" spans="1:7" s="13" customFormat="1" ht="24.75" customHeight="1">
      <c r="A10" s="9"/>
      <c r="B10" s="9"/>
      <c r="C10" s="10" t="s">
        <v>341</v>
      </c>
      <c r="D10" s="11" t="s">
        <v>344</v>
      </c>
      <c r="E10" s="10" t="s">
        <v>345</v>
      </c>
      <c r="F10" s="12" t="s">
        <v>5</v>
      </c>
      <c r="G10" s="12" t="s">
        <v>6</v>
      </c>
    </row>
    <row r="11" spans="1:7" s="13" customFormat="1" ht="11.25" customHeight="1">
      <c r="A11" s="274" t="s">
        <v>7</v>
      </c>
      <c r="B11" s="274"/>
      <c r="C11" s="14" t="s">
        <v>8</v>
      </c>
      <c r="D11" s="15" t="s">
        <v>9</v>
      </c>
      <c r="E11" s="15" t="s">
        <v>10</v>
      </c>
      <c r="F11" s="15" t="s">
        <v>11</v>
      </c>
      <c r="G11" s="15" t="s">
        <v>12</v>
      </c>
    </row>
    <row r="12" spans="1:7" s="13" customFormat="1" ht="15.75" customHeight="1">
      <c r="A12" s="16" t="s">
        <v>13</v>
      </c>
      <c r="B12" s="17"/>
      <c r="C12" s="17"/>
      <c r="D12" s="17"/>
      <c r="E12" s="17"/>
      <c r="F12" s="18"/>
      <c r="G12" s="18"/>
    </row>
    <row r="13" spans="1:7" s="13" customFormat="1" ht="19.5" customHeight="1">
      <c r="A13" s="19">
        <v>6</v>
      </c>
      <c r="B13" s="13" t="s">
        <v>14</v>
      </c>
      <c r="C13" s="20">
        <f>'opći dio'!C9</f>
        <v>2346211</v>
      </c>
      <c r="D13" s="21">
        <f>'opći dio'!D9</f>
        <v>14200000</v>
      </c>
      <c r="E13" s="21">
        <f>'opći dio'!E9</f>
        <v>2996981.42</v>
      </c>
      <c r="F13" s="22">
        <f aca="true" t="shared" si="0" ref="F13:F18">E13/C13*100</f>
        <v>127.73707991310243</v>
      </c>
      <c r="G13" s="22">
        <f aca="true" t="shared" si="1" ref="G13:G18">E13/D13*100</f>
        <v>21.105502957746477</v>
      </c>
    </row>
    <row r="14" spans="1:7" s="13" customFormat="1" ht="17.25" customHeight="1">
      <c r="A14" s="19">
        <v>7</v>
      </c>
      <c r="B14" s="23" t="s">
        <v>15</v>
      </c>
      <c r="C14" s="20">
        <f>'opći dio'!C50</f>
        <v>194792</v>
      </c>
      <c r="D14" s="21">
        <f>'opći dio'!D50</f>
        <v>450000</v>
      </c>
      <c r="E14" s="21">
        <f>'opći dio'!E50</f>
        <v>281738.53</v>
      </c>
      <c r="F14" s="22">
        <f t="shared" si="0"/>
        <v>144.63557538297263</v>
      </c>
      <c r="G14" s="22">
        <f t="shared" si="1"/>
        <v>62.60856222222223</v>
      </c>
    </row>
    <row r="15" spans="1:7" s="30" customFormat="1" ht="15" customHeight="1">
      <c r="A15" s="24"/>
      <c r="B15" s="25" t="s">
        <v>16</v>
      </c>
      <c r="C15" s="26">
        <f>SUM(C13:C14)</f>
        <v>2541003</v>
      </c>
      <c r="D15" s="26">
        <f>SUM(D13:D14)</f>
        <v>14650000</v>
      </c>
      <c r="E15" s="27">
        <f>SUM(E13:E14)</f>
        <v>3278719.95</v>
      </c>
      <c r="F15" s="28">
        <f t="shared" si="0"/>
        <v>129.0325099970366</v>
      </c>
      <c r="G15" s="29">
        <f t="shared" si="1"/>
        <v>22.3803409556314</v>
      </c>
    </row>
    <row r="16" spans="1:7" s="13" customFormat="1" ht="15.75" customHeight="1">
      <c r="A16" s="19">
        <v>3</v>
      </c>
      <c r="B16" s="13" t="s">
        <v>17</v>
      </c>
      <c r="C16" s="20">
        <f>'opći dio'!C56</f>
        <v>1505148.28</v>
      </c>
      <c r="D16" s="21">
        <f>'opći dio'!D56</f>
        <v>4140000</v>
      </c>
      <c r="E16" s="21">
        <f>'opći dio'!E56</f>
        <v>971486.11</v>
      </c>
      <c r="F16" s="22">
        <f t="shared" si="0"/>
        <v>64.54421287981008</v>
      </c>
      <c r="G16" s="22">
        <f t="shared" si="1"/>
        <v>23.465848067632848</v>
      </c>
    </row>
    <row r="17" spans="1:7" s="13" customFormat="1" ht="28.5" customHeight="1">
      <c r="A17" s="19">
        <v>4</v>
      </c>
      <c r="B17" s="23" t="s">
        <v>18</v>
      </c>
      <c r="C17" s="20">
        <f>'opći dio'!C115</f>
        <v>755167</v>
      </c>
      <c r="D17" s="21">
        <f>'opći dio'!D115</f>
        <v>10510000</v>
      </c>
      <c r="E17" s="21">
        <f>'opći dio'!E115</f>
        <v>1680457.35</v>
      </c>
      <c r="F17" s="22">
        <f t="shared" si="0"/>
        <v>222.52791104484174</v>
      </c>
      <c r="G17" s="22">
        <f t="shared" si="1"/>
        <v>15.989127973358707</v>
      </c>
    </row>
    <row r="18" spans="1:7" s="30" customFormat="1" ht="13.5" customHeight="1">
      <c r="A18" s="25"/>
      <c r="B18" s="25" t="s">
        <v>19</v>
      </c>
      <c r="C18" s="26">
        <f>SUM(C16:C17)</f>
        <v>2260315.2800000003</v>
      </c>
      <c r="D18" s="26">
        <f>SUM(D16:D17)</f>
        <v>14650000</v>
      </c>
      <c r="E18" s="26">
        <f>SUM(E16:E17)</f>
        <v>2651943.46</v>
      </c>
      <c r="F18" s="28">
        <f t="shared" si="0"/>
        <v>117.32626344055859</v>
      </c>
      <c r="G18" s="29">
        <f t="shared" si="1"/>
        <v>18.102003139931742</v>
      </c>
    </row>
    <row r="19" spans="2:7" s="30" customFormat="1" ht="15" customHeight="1">
      <c r="B19" s="30" t="s">
        <v>20</v>
      </c>
      <c r="C19" s="31">
        <f>SUM(C15-C18)</f>
        <v>280687.71999999974</v>
      </c>
      <c r="D19" s="32">
        <f>SUM(D15-D18)</f>
        <v>0</v>
      </c>
      <c r="E19" s="32">
        <f>SUM(E15-E18)</f>
        <v>626776.4900000002</v>
      </c>
      <c r="F19" s="33">
        <v>0</v>
      </c>
      <c r="G19" s="33">
        <v>0</v>
      </c>
    </row>
    <row r="20" spans="4:7" s="34" customFormat="1" ht="7.5" customHeight="1">
      <c r="D20" s="35"/>
      <c r="E20" s="35"/>
      <c r="F20" s="22"/>
      <c r="G20" s="22"/>
    </row>
    <row r="21" spans="1:7" s="34" customFormat="1" ht="16.5" customHeight="1">
      <c r="A21" s="36" t="s">
        <v>21</v>
      </c>
      <c r="B21" s="35"/>
      <c r="C21" s="35"/>
      <c r="D21" s="35"/>
      <c r="E21" s="35"/>
      <c r="F21" s="37"/>
      <c r="G21" s="37"/>
    </row>
    <row r="22" spans="1:7" s="34" customFormat="1" ht="16.5" customHeight="1">
      <c r="A22" s="19">
        <v>5</v>
      </c>
      <c r="B22" s="38" t="s">
        <v>22</v>
      </c>
      <c r="C22" s="39"/>
      <c r="D22" s="40"/>
      <c r="E22" s="40"/>
      <c r="F22" s="22"/>
      <c r="G22" s="22"/>
    </row>
    <row r="23" spans="1:7" s="34" customFormat="1" ht="15" customHeight="1">
      <c r="A23" s="41"/>
      <c r="B23" s="24" t="s">
        <v>23</v>
      </c>
      <c r="C23" s="42">
        <f>SUM(-C22)</f>
        <v>0</v>
      </c>
      <c r="D23" s="42">
        <f>SUM(-D22)</f>
        <v>0</v>
      </c>
      <c r="E23" s="42">
        <f>SUM(-E22)</f>
        <v>0</v>
      </c>
      <c r="F23" s="43">
        <v>0</v>
      </c>
      <c r="G23" s="44">
        <v>0</v>
      </c>
    </row>
    <row r="24" spans="1:7" s="34" customFormat="1" ht="9" customHeight="1">
      <c r="A24" s="13"/>
      <c r="D24" s="35"/>
      <c r="E24" s="35"/>
      <c r="F24" s="45"/>
      <c r="G24" s="22"/>
    </row>
    <row r="25" spans="1:7" s="46" customFormat="1" ht="25.5" customHeight="1">
      <c r="A25" s="275" t="s">
        <v>24</v>
      </c>
      <c r="B25" s="275"/>
      <c r="C25" s="32">
        <v>121665</v>
      </c>
      <c r="D25" s="32"/>
      <c r="E25" s="32">
        <v>1800146.65</v>
      </c>
      <c r="F25" s="45">
        <v>0</v>
      </c>
      <c r="G25" s="22">
        <v>0</v>
      </c>
    </row>
    <row r="26" spans="1:7" s="46" customFormat="1" ht="15" customHeight="1">
      <c r="A26" s="24">
        <v>9</v>
      </c>
      <c r="B26" s="25" t="s">
        <v>25</v>
      </c>
      <c r="C26" s="26">
        <f>SUM(C25)</f>
        <v>121665</v>
      </c>
      <c r="D26" s="26">
        <f>SUM(D25)</f>
        <v>0</v>
      </c>
      <c r="E26" s="26">
        <v>1800146.65</v>
      </c>
      <c r="F26" s="47">
        <v>0</v>
      </c>
      <c r="G26" s="29">
        <v>0</v>
      </c>
    </row>
    <row r="27" spans="1:7" ht="6" customHeight="1">
      <c r="A27" s="13"/>
      <c r="C27" s="13"/>
      <c r="D27" s="17"/>
      <c r="E27" s="17"/>
      <c r="F27" s="22"/>
      <c r="G27" s="48"/>
    </row>
    <row r="28" spans="1:7" s="46" customFormat="1" ht="39" customHeight="1">
      <c r="A28" s="49"/>
      <c r="B28" s="50" t="s">
        <v>26</v>
      </c>
      <c r="C28" s="51">
        <v>-141642</v>
      </c>
      <c r="D28" s="51"/>
      <c r="E28" s="51">
        <f>SUM(E19+E23+E25)</f>
        <v>2426923.14</v>
      </c>
      <c r="F28" s="52">
        <v>0</v>
      </c>
      <c r="G28" s="29">
        <v>0</v>
      </c>
    </row>
    <row r="29" spans="1:7" s="46" customFormat="1" ht="12.75" customHeight="1">
      <c r="A29" s="53"/>
      <c r="B29" s="4"/>
      <c r="C29" s="54"/>
      <c r="D29" s="54"/>
      <c r="E29" s="54"/>
      <c r="F29" s="55" t="s">
        <v>27</v>
      </c>
      <c r="G29" s="55"/>
    </row>
    <row r="30" spans="1:7" s="46" customFormat="1" ht="12.75" customHeight="1">
      <c r="A30" s="53"/>
      <c r="B30" s="4"/>
      <c r="C30" s="54"/>
      <c r="D30" s="54"/>
      <c r="E30" s="54"/>
      <c r="F30" s="55"/>
      <c r="G30" s="55"/>
    </row>
    <row r="31" spans="1:7" ht="14.25" customHeight="1">
      <c r="A31" s="273" t="s">
        <v>28</v>
      </c>
      <c r="B31" s="273"/>
      <c r="C31" s="273"/>
      <c r="D31" s="273"/>
      <c r="E31" s="273"/>
      <c r="F31" s="273"/>
      <c r="G31" s="273"/>
    </row>
    <row r="32" spans="1:7" s="34" customFormat="1" ht="31.5" customHeight="1">
      <c r="A32" s="270" t="s">
        <v>346</v>
      </c>
      <c r="B32" s="270"/>
      <c r="C32" s="270"/>
      <c r="D32" s="270"/>
      <c r="E32" s="270"/>
      <c r="F32" s="270"/>
      <c r="G32" s="270"/>
    </row>
    <row r="33" spans="1:7" s="34" customFormat="1" ht="15" customHeight="1">
      <c r="A33" s="270" t="s">
        <v>378</v>
      </c>
      <c r="B33" s="270"/>
      <c r="C33" s="270"/>
      <c r="D33" s="270"/>
      <c r="E33" s="270"/>
      <c r="F33" s="270"/>
      <c r="G33" s="270"/>
    </row>
    <row r="34" spans="1:7" s="34" customFormat="1" ht="15" customHeight="1">
      <c r="A34" s="270" t="s">
        <v>379</v>
      </c>
      <c r="B34" s="270"/>
      <c r="C34" s="270"/>
      <c r="D34" s="270"/>
      <c r="E34" s="270"/>
      <c r="F34" s="270"/>
      <c r="G34" s="270"/>
    </row>
    <row r="35" spans="1:7" s="34" customFormat="1" ht="15" customHeight="1">
      <c r="A35" s="270" t="s">
        <v>376</v>
      </c>
      <c r="B35" s="270"/>
      <c r="C35" s="270"/>
      <c r="D35" s="270"/>
      <c r="E35" s="270"/>
      <c r="F35" s="270"/>
      <c r="G35" s="270"/>
    </row>
    <row r="36" spans="1:7" ht="9.75" customHeight="1">
      <c r="A36" s="34"/>
      <c r="B36" s="34"/>
      <c r="C36" s="34"/>
      <c r="D36" s="34"/>
      <c r="E36" s="34"/>
      <c r="F36" s="34"/>
      <c r="G36" s="34"/>
    </row>
    <row r="37" spans="1:7" ht="18" customHeight="1">
      <c r="A37" s="273" t="s">
        <v>29</v>
      </c>
      <c r="B37" s="273"/>
      <c r="C37" s="273"/>
      <c r="D37" s="273"/>
      <c r="E37" s="273"/>
      <c r="F37" s="273"/>
      <c r="G37" s="273"/>
    </row>
    <row r="38" spans="1:7" ht="13.5">
      <c r="A38" s="276" t="s">
        <v>375</v>
      </c>
      <c r="B38" s="276"/>
      <c r="C38" s="276"/>
      <c r="D38" s="276"/>
      <c r="E38" s="276"/>
      <c r="F38" s="276"/>
      <c r="G38" s="34"/>
    </row>
    <row r="39" spans="1:7" ht="13.5">
      <c r="A39" s="7"/>
      <c r="B39" s="7"/>
      <c r="C39" s="7"/>
      <c r="D39" s="7"/>
      <c r="E39" s="7"/>
      <c r="F39" s="7"/>
      <c r="G39" s="7"/>
    </row>
    <row r="40" spans="1:7" ht="16.5" customHeight="1">
      <c r="A40" s="273" t="s">
        <v>30</v>
      </c>
      <c r="B40" s="273"/>
      <c r="C40" s="273"/>
      <c r="D40" s="273"/>
      <c r="E40" s="273"/>
      <c r="F40" s="273"/>
      <c r="G40" s="273"/>
    </row>
    <row r="41" spans="1:7" ht="13.5">
      <c r="A41" s="276" t="s">
        <v>380</v>
      </c>
      <c r="B41" s="276"/>
      <c r="C41" s="276"/>
      <c r="D41" s="276"/>
      <c r="E41" s="276"/>
      <c r="F41" s="276"/>
      <c r="G41" s="34"/>
    </row>
    <row r="42" spans="1:7" ht="13.5">
      <c r="A42" s="56"/>
      <c r="B42" s="56"/>
      <c r="C42" s="56"/>
      <c r="D42" s="56"/>
      <c r="E42" s="56"/>
      <c r="F42" s="56"/>
      <c r="G42" s="56"/>
    </row>
    <row r="43" spans="1:7" ht="16.5" customHeight="1">
      <c r="A43" s="273" t="s">
        <v>31</v>
      </c>
      <c r="B43" s="273"/>
      <c r="C43" s="273"/>
      <c r="D43" s="273"/>
      <c r="E43" s="273"/>
      <c r="F43" s="273"/>
      <c r="G43" s="273"/>
    </row>
    <row r="44" spans="1:7" ht="29.25" customHeight="1">
      <c r="A44" s="270" t="s">
        <v>347</v>
      </c>
      <c r="B44" s="270"/>
      <c r="C44" s="270"/>
      <c r="D44" s="270"/>
      <c r="E44" s="270"/>
      <c r="F44" s="270"/>
      <c r="G44" s="270"/>
    </row>
    <row r="45" spans="1:7" ht="12.75">
      <c r="A45" s="34"/>
      <c r="B45" s="34"/>
      <c r="C45" s="34"/>
      <c r="D45" s="34"/>
      <c r="E45" s="34"/>
      <c r="F45" s="34"/>
      <c r="G45" s="34"/>
    </row>
    <row r="46" spans="1:7" ht="13.5">
      <c r="A46" s="273" t="s">
        <v>32</v>
      </c>
      <c r="B46" s="273"/>
      <c r="C46" s="273"/>
      <c r="D46" s="273"/>
      <c r="E46" s="273"/>
      <c r="F46" s="273"/>
      <c r="G46" s="273"/>
    </row>
    <row r="47" spans="1:7" ht="15" customHeight="1">
      <c r="A47" s="270" t="s">
        <v>385</v>
      </c>
      <c r="B47" s="270"/>
      <c r="C47" s="270"/>
      <c r="D47" s="270"/>
      <c r="E47" s="270"/>
      <c r="F47" s="270"/>
      <c r="G47" s="270"/>
    </row>
    <row r="48" spans="1:7" ht="12.75">
      <c r="A48" s="57"/>
      <c r="B48" s="57"/>
      <c r="C48" s="57"/>
      <c r="D48" s="57"/>
      <c r="E48" s="57"/>
      <c r="F48" s="57"/>
      <c r="G48" s="57"/>
    </row>
    <row r="49" spans="1:7" ht="13.5">
      <c r="A49" s="273"/>
      <c r="B49" s="273"/>
      <c r="C49" s="273"/>
      <c r="D49" s="273"/>
      <c r="E49" s="273"/>
      <c r="F49" s="34"/>
      <c r="G49" s="34"/>
    </row>
    <row r="50" spans="1:7" ht="13.5">
      <c r="A50" s="273" t="s">
        <v>33</v>
      </c>
      <c r="B50" s="273"/>
      <c r="C50" s="273"/>
      <c r="D50" s="273"/>
      <c r="E50" s="273"/>
      <c r="F50" s="273"/>
      <c r="G50" s="273"/>
    </row>
    <row r="51" spans="1:7" ht="13.5">
      <c r="A51" s="273" t="s">
        <v>34</v>
      </c>
      <c r="B51" s="273"/>
      <c r="C51" s="273"/>
      <c r="D51" s="273"/>
      <c r="E51" s="273"/>
      <c r="F51" s="273"/>
      <c r="G51" s="273"/>
    </row>
    <row r="52" spans="1:7" ht="13.5">
      <c r="A52" s="273" t="s">
        <v>35</v>
      </c>
      <c r="B52" s="273"/>
      <c r="C52" s="273"/>
      <c r="D52" s="273"/>
      <c r="E52" s="273"/>
      <c r="F52" s="273"/>
      <c r="G52" s="273"/>
    </row>
    <row r="53" spans="1:7" ht="13.5">
      <c r="A53" s="58"/>
      <c r="B53" s="58"/>
      <c r="C53" s="58"/>
      <c r="D53" s="58"/>
      <c r="E53" s="58"/>
      <c r="F53" s="34"/>
      <c r="G53" s="58"/>
    </row>
    <row r="54" spans="1:7" ht="13.5">
      <c r="A54" s="278" t="s">
        <v>382</v>
      </c>
      <c r="B54" s="278"/>
      <c r="C54" s="58"/>
      <c r="D54" s="273" t="s">
        <v>36</v>
      </c>
      <c r="E54" s="273"/>
      <c r="F54" s="273"/>
      <c r="G54" s="58"/>
    </row>
    <row r="55" spans="1:7" ht="13.5">
      <c r="A55" s="278" t="s">
        <v>383</v>
      </c>
      <c r="B55" s="278"/>
      <c r="C55" s="58"/>
      <c r="D55" s="273" t="s">
        <v>37</v>
      </c>
      <c r="E55" s="273"/>
      <c r="F55" s="273"/>
      <c r="G55" s="58"/>
    </row>
    <row r="56" spans="1:7" ht="13.5">
      <c r="A56" s="276" t="s">
        <v>384</v>
      </c>
      <c r="B56" s="276"/>
      <c r="C56" s="58"/>
      <c r="D56" s="273"/>
      <c r="E56" s="273"/>
      <c r="F56" s="273"/>
      <c r="G56" s="58"/>
    </row>
    <row r="57" spans="1:7" ht="13.5">
      <c r="A57" s="58"/>
      <c r="B57" s="58"/>
      <c r="C57" s="58"/>
      <c r="D57" s="273" t="s">
        <v>38</v>
      </c>
      <c r="E57" s="273"/>
      <c r="F57" s="273"/>
      <c r="G57" s="58"/>
    </row>
    <row r="58" spans="1:7" ht="13.5">
      <c r="A58" s="58"/>
      <c r="B58" s="58"/>
      <c r="C58" s="58"/>
      <c r="D58" s="277"/>
      <c r="E58" s="277"/>
      <c r="F58" s="34"/>
      <c r="G58" s="58"/>
    </row>
    <row r="59" spans="1:7" ht="12.75">
      <c r="A59" s="34"/>
      <c r="B59" s="34"/>
      <c r="C59" s="34"/>
      <c r="D59" s="34"/>
      <c r="E59" s="34"/>
      <c r="F59" s="34"/>
      <c r="G59" s="34"/>
    </row>
  </sheetData>
  <sheetProtection selectLockedCells="1" selectUnlockedCells="1"/>
  <mergeCells count="33">
    <mergeCell ref="D57:F57"/>
    <mergeCell ref="D58:E58"/>
    <mergeCell ref="A52:G52"/>
    <mergeCell ref="A54:B54"/>
    <mergeCell ref="D54:F54"/>
    <mergeCell ref="A55:B55"/>
    <mergeCell ref="D55:F55"/>
    <mergeCell ref="A56:B56"/>
    <mergeCell ref="D56:F56"/>
    <mergeCell ref="A44:G44"/>
    <mergeCell ref="A46:G46"/>
    <mergeCell ref="A47:G47"/>
    <mergeCell ref="A49:E49"/>
    <mergeCell ref="A50:G50"/>
    <mergeCell ref="A51:G51"/>
    <mergeCell ref="A35:G35"/>
    <mergeCell ref="A37:G37"/>
    <mergeCell ref="A38:F38"/>
    <mergeCell ref="A40:G40"/>
    <mergeCell ref="A41:F41"/>
    <mergeCell ref="A43:G43"/>
    <mergeCell ref="A11:B11"/>
    <mergeCell ref="A25:B25"/>
    <mergeCell ref="A31:G31"/>
    <mergeCell ref="A32:G32"/>
    <mergeCell ref="A33:G33"/>
    <mergeCell ref="A34:G34"/>
    <mergeCell ref="A1:G1"/>
    <mergeCell ref="A2:G2"/>
    <mergeCell ref="A3:G3"/>
    <mergeCell ref="A4:G4"/>
    <mergeCell ref="A5:G5"/>
    <mergeCell ref="A7:G7"/>
  </mergeCells>
  <printOptions/>
  <pageMargins left="0.8298611111111112" right="0.35" top="0.44027777777777777" bottom="0.45972222222222225" header="0.5118055555555555" footer="0.30972222222222223"/>
  <pageSetup horizontalDpi="600" verticalDpi="600" orientation="landscape" paperSize="9" r:id="rId1"/>
  <headerFooter alignWithMargins="0">
    <oddFooter xml:space="preserve">&amp;C&amp;P&amp;R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zoomScale="85" zoomScaleNormal="85" zoomScalePageLayoutView="0" workbookViewId="0" topLeftCell="A61">
      <selection activeCell="E95" sqref="E95"/>
    </sheetView>
  </sheetViews>
  <sheetFormatPr defaultColWidth="9.140625" defaultRowHeight="12.75"/>
  <cols>
    <col min="1" max="1" width="6.00390625" style="13" customWidth="1"/>
    <col min="2" max="2" width="67.7109375" style="13" customWidth="1"/>
    <col min="3" max="3" width="14.8515625" style="13" customWidth="1"/>
    <col min="4" max="4" width="12.7109375" style="59" customWidth="1"/>
    <col min="5" max="5" width="14.8515625" style="13" customWidth="1"/>
    <col min="6" max="6" width="4.8515625" style="13" customWidth="1"/>
    <col min="7" max="7" width="4.7109375" style="13" customWidth="1"/>
    <col min="8" max="16384" width="9.140625" style="13" customWidth="1"/>
  </cols>
  <sheetData>
    <row r="1" spans="1:5" ht="24.75" customHeight="1">
      <c r="A1" s="60" t="s">
        <v>34</v>
      </c>
      <c r="D1" s="61"/>
      <c r="E1" s="62"/>
    </row>
    <row r="2" spans="1:7" ht="21" customHeight="1">
      <c r="A2" s="279" t="s">
        <v>39</v>
      </c>
      <c r="B2" s="279"/>
      <c r="C2" s="279"/>
      <c r="D2" s="279"/>
      <c r="E2" s="279"/>
      <c r="F2" s="279"/>
      <c r="G2" s="279"/>
    </row>
    <row r="3" spans="1:7" ht="18.75" customHeight="1">
      <c r="A3" s="280" t="s">
        <v>40</v>
      </c>
      <c r="B3" s="280"/>
      <c r="C3" s="280"/>
      <c r="D3" s="280"/>
      <c r="E3" s="280"/>
      <c r="F3" s="280"/>
      <c r="G3" s="280"/>
    </row>
    <row r="4" spans="1:7" ht="15.75" customHeight="1">
      <c r="A4" s="280" t="s">
        <v>350</v>
      </c>
      <c r="B4" s="280"/>
      <c r="C4" s="280"/>
      <c r="D4" s="280"/>
      <c r="E4" s="280"/>
      <c r="F4" s="280"/>
      <c r="G4" s="280"/>
    </row>
    <row r="5" spans="1:7" ht="17.25" customHeight="1">
      <c r="A5" s="281" t="s">
        <v>41</v>
      </c>
      <c r="B5" s="281"/>
      <c r="C5" s="281"/>
      <c r="D5" s="281"/>
      <c r="E5" s="281"/>
      <c r="F5" s="281"/>
      <c r="G5" s="281"/>
    </row>
    <row r="6" spans="1:7" ht="15" customHeight="1">
      <c r="A6" s="282" t="s">
        <v>42</v>
      </c>
      <c r="B6" s="282"/>
      <c r="C6" s="282"/>
      <c r="D6" s="282"/>
      <c r="E6" s="282"/>
      <c r="F6" s="282"/>
      <c r="G6" s="282"/>
    </row>
    <row r="7" spans="1:7" s="69" customFormat="1" ht="26.25" customHeight="1">
      <c r="A7" s="63" t="s">
        <v>43</v>
      </c>
      <c r="B7" s="64" t="s">
        <v>44</v>
      </c>
      <c r="C7" s="65" t="s">
        <v>45</v>
      </c>
      <c r="D7" s="66" t="s">
        <v>348</v>
      </c>
      <c r="E7" s="65" t="s">
        <v>349</v>
      </c>
      <c r="F7" s="67" t="s">
        <v>5</v>
      </c>
      <c r="G7" s="68" t="s">
        <v>6</v>
      </c>
    </row>
    <row r="8" spans="1:7" s="69" customFormat="1" ht="10.5" customHeight="1">
      <c r="A8" s="283" t="s">
        <v>7</v>
      </c>
      <c r="B8" s="283"/>
      <c r="C8" s="64" t="s">
        <v>8</v>
      </c>
      <c r="D8" s="70" t="s">
        <v>9</v>
      </c>
      <c r="E8" s="71" t="s">
        <v>10</v>
      </c>
      <c r="F8" s="72" t="s">
        <v>11</v>
      </c>
      <c r="G8" s="72" t="s">
        <v>12</v>
      </c>
    </row>
    <row r="9" spans="1:7" ht="15" customHeight="1">
      <c r="A9" s="73">
        <v>6</v>
      </c>
      <c r="B9" s="74" t="s">
        <v>46</v>
      </c>
      <c r="C9" s="75">
        <f>SUM(C10,C23,C27,C36,C46)</f>
        <v>2346211</v>
      </c>
      <c r="D9" s="75">
        <f>SUM(D10,D23,D27,D36,D46)</f>
        <v>14200000</v>
      </c>
      <c r="E9" s="75">
        <f>SUM(E10,E23,E27,E36,E46)</f>
        <v>2996981.42</v>
      </c>
      <c r="F9" s="76">
        <f>SUM(E9/C9)*100</f>
        <v>127.73707991310243</v>
      </c>
      <c r="G9" s="76">
        <f>SUM(E9/D9)*100</f>
        <v>21.105502957746477</v>
      </c>
    </row>
    <row r="10" spans="1:7" ht="12.75">
      <c r="A10" s="77">
        <v>61</v>
      </c>
      <c r="B10" s="78" t="s">
        <v>47</v>
      </c>
      <c r="C10" s="31">
        <f>SUM(C11,C18,C20)</f>
        <v>322892</v>
      </c>
      <c r="D10" s="31">
        <f>SUM(D11,D18,D20)</f>
        <v>612000</v>
      </c>
      <c r="E10" s="31">
        <f>SUM(E11,E18,E20)</f>
        <v>2376975.07</v>
      </c>
      <c r="F10" s="79">
        <f>SUM(E10/C10)*100</f>
        <v>736.1517380424414</v>
      </c>
      <c r="G10" s="79">
        <f>SUM(E10/D10)*100</f>
        <v>388.3946192810457</v>
      </c>
    </row>
    <row r="11" spans="1:7" ht="12" customHeight="1">
      <c r="A11" s="77">
        <v>611</v>
      </c>
      <c r="B11" s="78" t="s">
        <v>48</v>
      </c>
      <c r="C11" s="32">
        <f>SUM(C12:C17)</f>
        <v>275196</v>
      </c>
      <c r="D11" s="32">
        <f>SUM(D12:D15)</f>
        <v>500000</v>
      </c>
      <c r="E11" s="32">
        <f>SUM(E12:E17)</f>
        <v>2364223.73</v>
      </c>
      <c r="F11" s="79">
        <f>SUM(E11/C11)*100</f>
        <v>859.1054121426182</v>
      </c>
      <c r="G11" s="79">
        <f>SUM(E11/D11)*100</f>
        <v>472.844746</v>
      </c>
    </row>
    <row r="12" spans="1:7" ht="12" customHeight="1">
      <c r="A12" s="80">
        <v>6111</v>
      </c>
      <c r="B12" s="81" t="s">
        <v>49</v>
      </c>
      <c r="C12" s="21">
        <v>158235</v>
      </c>
      <c r="D12" s="82">
        <v>500000</v>
      </c>
      <c r="E12" s="21">
        <v>2115948.74</v>
      </c>
      <c r="F12" s="83">
        <f>SUM(E12/C12)*100</f>
        <v>1337.219161373906</v>
      </c>
      <c r="G12" s="79">
        <f aca="true" t="shared" si="0" ref="G12:G48">SUM(E12/D12)*100</f>
        <v>423.18974800000007</v>
      </c>
    </row>
    <row r="13" spans="1:7" ht="12" customHeight="1">
      <c r="A13" s="80">
        <v>6112</v>
      </c>
      <c r="B13" s="81" t="s">
        <v>50</v>
      </c>
      <c r="C13" s="21">
        <v>67427</v>
      </c>
      <c r="D13" s="82">
        <v>0</v>
      </c>
      <c r="E13" s="21">
        <v>120769.56</v>
      </c>
      <c r="F13" s="83"/>
      <c r="G13" s="79"/>
    </row>
    <row r="14" spans="1:7" ht="12" customHeight="1">
      <c r="A14" s="80">
        <v>6113</v>
      </c>
      <c r="B14" s="81" t="s">
        <v>51</v>
      </c>
      <c r="C14" s="21">
        <v>14282</v>
      </c>
      <c r="D14" s="82">
        <v>0</v>
      </c>
      <c r="E14" s="21">
        <v>22911.61</v>
      </c>
      <c r="F14" s="83"/>
      <c r="G14" s="79"/>
    </row>
    <row r="15" spans="1:7" ht="12" customHeight="1">
      <c r="A15" s="80">
        <v>6114</v>
      </c>
      <c r="B15" s="81" t="s">
        <v>52</v>
      </c>
      <c r="C15" s="21">
        <v>4468</v>
      </c>
      <c r="D15" s="82">
        <v>0</v>
      </c>
      <c r="E15" s="21">
        <v>4631.57</v>
      </c>
      <c r="F15" s="83"/>
      <c r="G15" s="79">
        <v>0</v>
      </c>
    </row>
    <row r="16" spans="1:7" ht="12" customHeight="1">
      <c r="A16" s="80">
        <v>6116</v>
      </c>
      <c r="B16" s="81" t="s">
        <v>53</v>
      </c>
      <c r="C16" s="21">
        <v>0</v>
      </c>
      <c r="D16" s="82">
        <v>0</v>
      </c>
      <c r="E16" s="21">
        <v>0</v>
      </c>
      <c r="F16" s="83"/>
      <c r="G16" s="79"/>
    </row>
    <row r="17" spans="1:7" ht="12" customHeight="1">
      <c r="A17" s="80">
        <v>6117</v>
      </c>
      <c r="B17" s="81" t="s">
        <v>54</v>
      </c>
      <c r="C17" s="21">
        <v>30784</v>
      </c>
      <c r="D17" s="82">
        <v>0</v>
      </c>
      <c r="E17" s="21">
        <v>99962.25</v>
      </c>
      <c r="F17" s="83"/>
      <c r="G17" s="79"/>
    </row>
    <row r="18" spans="1:7" ht="12.75">
      <c r="A18" s="77">
        <v>613</v>
      </c>
      <c r="B18" s="78" t="s">
        <v>55</v>
      </c>
      <c r="C18" s="31">
        <f>SUM(C19)</f>
        <v>44644</v>
      </c>
      <c r="D18" s="31">
        <f>SUM(D19)</f>
        <v>100000</v>
      </c>
      <c r="E18" s="31">
        <f>SUM(E19)</f>
        <v>10826.38</v>
      </c>
      <c r="F18" s="79">
        <f aca="true" t="shared" si="1" ref="F18:F44">SUM(E18/C18)*100</f>
        <v>24.250470387958067</v>
      </c>
      <c r="G18" s="79">
        <f t="shared" si="0"/>
        <v>10.826379999999999</v>
      </c>
    </row>
    <row r="19" spans="1:7" ht="12.75">
      <c r="A19" s="80">
        <v>6134</v>
      </c>
      <c r="B19" s="81" t="s">
        <v>56</v>
      </c>
      <c r="C19" s="20">
        <v>44644</v>
      </c>
      <c r="D19" s="82">
        <v>100000</v>
      </c>
      <c r="E19" s="21">
        <v>10826.38</v>
      </c>
      <c r="F19" s="84">
        <f t="shared" si="1"/>
        <v>24.250470387958067</v>
      </c>
      <c r="G19" s="79">
        <f t="shared" si="0"/>
        <v>10.826379999999999</v>
      </c>
    </row>
    <row r="20" spans="1:7" ht="12.75">
      <c r="A20" s="77">
        <v>614</v>
      </c>
      <c r="B20" s="78" t="s">
        <v>57</v>
      </c>
      <c r="C20" s="31">
        <f>SUM(C21:C22)</f>
        <v>3052</v>
      </c>
      <c r="D20" s="31">
        <f>SUM(D21:D22)</f>
        <v>12000</v>
      </c>
      <c r="E20" s="31">
        <f>SUM(E21:E22)</f>
        <v>1924.96</v>
      </c>
      <c r="F20" s="79">
        <f t="shared" si="1"/>
        <v>63.07208387942333</v>
      </c>
      <c r="G20" s="79">
        <f t="shared" si="0"/>
        <v>16.041333333333334</v>
      </c>
    </row>
    <row r="21" spans="1:7" ht="12.75">
      <c r="A21" s="80">
        <v>6142</v>
      </c>
      <c r="B21" s="81" t="s">
        <v>58</v>
      </c>
      <c r="C21" s="20">
        <v>2820</v>
      </c>
      <c r="D21" s="82">
        <v>10000</v>
      </c>
      <c r="E21" s="21">
        <v>1924.96</v>
      </c>
      <c r="F21" s="79">
        <f t="shared" si="1"/>
        <v>68.26099290780142</v>
      </c>
      <c r="G21" s="79">
        <f t="shared" si="0"/>
        <v>19.2496</v>
      </c>
    </row>
    <row r="22" spans="1:7" ht="12.75">
      <c r="A22" s="80">
        <v>6145</v>
      </c>
      <c r="B22" s="81" t="s">
        <v>59</v>
      </c>
      <c r="C22" s="20">
        <v>232</v>
      </c>
      <c r="D22" s="82">
        <v>2000</v>
      </c>
      <c r="E22" s="21"/>
      <c r="F22" s="84">
        <f t="shared" si="1"/>
        <v>0</v>
      </c>
      <c r="G22" s="79">
        <f t="shared" si="0"/>
        <v>0</v>
      </c>
    </row>
    <row r="23" spans="1:7" ht="12.75" customHeight="1">
      <c r="A23" s="77">
        <v>63</v>
      </c>
      <c r="B23" s="85" t="s">
        <v>60</v>
      </c>
      <c r="C23" s="31">
        <f>SUM(C24)</f>
        <v>1763214</v>
      </c>
      <c r="D23" s="31">
        <f>SUM(D24)</f>
        <v>12650000</v>
      </c>
      <c r="E23" s="31">
        <f>SUM(E24)</f>
        <v>0</v>
      </c>
      <c r="F23" s="79">
        <f t="shared" si="1"/>
        <v>0</v>
      </c>
      <c r="G23" s="79">
        <f t="shared" si="0"/>
        <v>0</v>
      </c>
    </row>
    <row r="24" spans="1:7" ht="12" customHeight="1">
      <c r="A24" s="77">
        <v>633</v>
      </c>
      <c r="B24" s="78" t="s">
        <v>61</v>
      </c>
      <c r="C24" s="31">
        <f>SUM(C25:C26)</f>
        <v>1763214</v>
      </c>
      <c r="D24" s="31">
        <f>SUM(D25:D26)</f>
        <v>12650000</v>
      </c>
      <c r="E24" s="31">
        <f>SUM(E25:E26)</f>
        <v>0</v>
      </c>
      <c r="F24" s="79">
        <f t="shared" si="1"/>
        <v>0</v>
      </c>
      <c r="G24" s="79">
        <f t="shared" si="0"/>
        <v>0</v>
      </c>
    </row>
    <row r="25" spans="1:7" ht="12" customHeight="1">
      <c r="A25" s="80">
        <v>6331</v>
      </c>
      <c r="B25" s="81" t="s">
        <v>62</v>
      </c>
      <c r="C25" s="20">
        <v>1763214</v>
      </c>
      <c r="D25" s="82">
        <v>3300000</v>
      </c>
      <c r="E25" s="21"/>
      <c r="F25" s="84">
        <f t="shared" si="1"/>
        <v>0</v>
      </c>
      <c r="G25" s="79">
        <f t="shared" si="0"/>
        <v>0</v>
      </c>
    </row>
    <row r="26" spans="1:7" ht="12" customHeight="1">
      <c r="A26" s="80">
        <v>6332</v>
      </c>
      <c r="B26" s="81" t="s">
        <v>63</v>
      </c>
      <c r="C26" s="20">
        <v>0</v>
      </c>
      <c r="D26" s="82">
        <v>9350000</v>
      </c>
      <c r="E26" s="21">
        <v>0</v>
      </c>
      <c r="F26" s="84">
        <v>0</v>
      </c>
      <c r="G26" s="79">
        <f t="shared" si="0"/>
        <v>0</v>
      </c>
    </row>
    <row r="27" spans="1:7" ht="11.25" customHeight="1">
      <c r="A27" s="77">
        <v>64</v>
      </c>
      <c r="B27" s="78" t="s">
        <v>64</v>
      </c>
      <c r="C27" s="31">
        <f>SUM(C28,C31)</f>
        <v>132619</v>
      </c>
      <c r="D27" s="31">
        <f>SUM(D28,D31)</f>
        <v>448000</v>
      </c>
      <c r="E27" s="31">
        <f>SUM(E28,E31)</f>
        <v>352509.27</v>
      </c>
      <c r="F27" s="79">
        <f t="shared" si="1"/>
        <v>265.8060081888719</v>
      </c>
      <c r="G27" s="79">
        <f t="shared" si="0"/>
        <v>78.68510491071429</v>
      </c>
    </row>
    <row r="28" spans="1:7" s="30" customFormat="1" ht="12.75" customHeight="1">
      <c r="A28" s="77">
        <v>641</v>
      </c>
      <c r="B28" s="78" t="s">
        <v>65</v>
      </c>
      <c r="C28" s="32">
        <f>SUM(C29:C29)</f>
        <v>424</v>
      </c>
      <c r="D28" s="32">
        <f>SUM(D29:D29)</f>
        <v>2000</v>
      </c>
      <c r="E28" s="32">
        <f>SUM(E29:E30)</f>
        <v>200443.96000000002</v>
      </c>
      <c r="F28" s="79">
        <v>0</v>
      </c>
      <c r="G28" s="79">
        <v>0</v>
      </c>
    </row>
    <row r="29" spans="1:7" ht="12.75" customHeight="1">
      <c r="A29" s="80">
        <v>6413</v>
      </c>
      <c r="B29" s="81" t="s">
        <v>66</v>
      </c>
      <c r="C29" s="21">
        <v>424</v>
      </c>
      <c r="D29" s="82">
        <v>2000</v>
      </c>
      <c r="E29" s="21">
        <v>1199.7</v>
      </c>
      <c r="F29" s="84">
        <f t="shared" si="1"/>
        <v>282.9481132075472</v>
      </c>
      <c r="G29" s="79">
        <f t="shared" si="0"/>
        <v>59.985</v>
      </c>
    </row>
    <row r="30" spans="1:7" ht="12.75" customHeight="1">
      <c r="A30" s="80">
        <v>6414</v>
      </c>
      <c r="B30" s="81" t="s">
        <v>358</v>
      </c>
      <c r="C30" s="21"/>
      <c r="D30" s="82"/>
      <c r="E30" s="21">
        <v>199244.26</v>
      </c>
      <c r="F30" s="84"/>
      <c r="G30" s="79"/>
    </row>
    <row r="31" spans="1:7" s="30" customFormat="1" ht="12" customHeight="1">
      <c r="A31" s="77">
        <v>642</v>
      </c>
      <c r="B31" s="78" t="s">
        <v>67</v>
      </c>
      <c r="C31" s="31">
        <f>SUM(C32:C35)</f>
        <v>132195</v>
      </c>
      <c r="D31" s="31">
        <f>SUM(D32:D35)</f>
        <v>446000</v>
      </c>
      <c r="E31" s="31">
        <f>SUM(E32:E35)</f>
        <v>152065.30999999997</v>
      </c>
      <c r="F31" s="79">
        <f t="shared" si="1"/>
        <v>115.03106017625475</v>
      </c>
      <c r="G31" s="79">
        <f t="shared" si="0"/>
        <v>34.09536098654708</v>
      </c>
    </row>
    <row r="32" spans="1:7" ht="12" customHeight="1">
      <c r="A32" s="80">
        <v>6421</v>
      </c>
      <c r="B32" s="81" t="s">
        <v>68</v>
      </c>
      <c r="C32" s="20">
        <v>3726</v>
      </c>
      <c r="D32" s="82">
        <v>100000</v>
      </c>
      <c r="E32" s="21"/>
      <c r="F32" s="79">
        <f t="shared" si="1"/>
        <v>0</v>
      </c>
      <c r="G32" s="79">
        <f t="shared" si="0"/>
        <v>0</v>
      </c>
    </row>
    <row r="33" spans="1:7" ht="12" customHeight="1">
      <c r="A33" s="80">
        <v>6422</v>
      </c>
      <c r="B33" s="81" t="s">
        <v>69</v>
      </c>
      <c r="C33" s="20">
        <v>118288</v>
      </c>
      <c r="D33" s="82">
        <v>320000</v>
      </c>
      <c r="E33" s="21">
        <v>149683.21</v>
      </c>
      <c r="F33" s="84">
        <f t="shared" si="1"/>
        <v>126.54133132693089</v>
      </c>
      <c r="G33" s="79">
        <f t="shared" si="0"/>
        <v>46.776003124999995</v>
      </c>
    </row>
    <row r="34" spans="1:7" ht="12" customHeight="1">
      <c r="A34" s="80">
        <v>6423</v>
      </c>
      <c r="B34" s="81" t="s">
        <v>70</v>
      </c>
      <c r="C34" s="20">
        <v>1972</v>
      </c>
      <c r="D34" s="82">
        <v>6000</v>
      </c>
      <c r="E34" s="21">
        <v>1259.36</v>
      </c>
      <c r="F34" s="84">
        <f t="shared" si="1"/>
        <v>63.86206896551724</v>
      </c>
      <c r="G34" s="79">
        <f t="shared" si="0"/>
        <v>20.98933333333333</v>
      </c>
    </row>
    <row r="35" spans="1:7" ht="12" customHeight="1">
      <c r="A35" s="80">
        <v>6429</v>
      </c>
      <c r="B35" s="81" t="s">
        <v>70</v>
      </c>
      <c r="C35" s="20">
        <v>8209</v>
      </c>
      <c r="D35" s="82">
        <v>20000</v>
      </c>
      <c r="E35" s="21">
        <v>1122.74</v>
      </c>
      <c r="F35" s="84">
        <f t="shared" si="1"/>
        <v>13.676939943963943</v>
      </c>
      <c r="G35" s="79">
        <f t="shared" si="0"/>
        <v>5.6137</v>
      </c>
    </row>
    <row r="36" spans="1:7" ht="12" customHeight="1">
      <c r="A36" s="77">
        <v>65</v>
      </c>
      <c r="B36" s="85" t="s">
        <v>71</v>
      </c>
      <c r="C36" s="31">
        <f>SUM(C39+C42)</f>
        <v>127486</v>
      </c>
      <c r="D36" s="31">
        <f>SUM(D39+D42)</f>
        <v>470000</v>
      </c>
      <c r="E36" s="31">
        <f>SUM(E39+E42+E37)</f>
        <v>267497.08</v>
      </c>
      <c r="F36" s="79">
        <f t="shared" si="1"/>
        <v>209.82467094426056</v>
      </c>
      <c r="G36" s="79">
        <f t="shared" si="0"/>
        <v>56.91427234042553</v>
      </c>
    </row>
    <row r="37" spans="1:7" ht="12" customHeight="1">
      <c r="A37" s="77">
        <v>651</v>
      </c>
      <c r="B37" s="85" t="s">
        <v>359</v>
      </c>
      <c r="C37" s="31"/>
      <c r="D37" s="31"/>
      <c r="E37" s="31">
        <v>29.18</v>
      </c>
      <c r="F37" s="79"/>
      <c r="G37" s="79"/>
    </row>
    <row r="38" spans="1:7" ht="12" customHeight="1">
      <c r="A38" s="77">
        <v>6513</v>
      </c>
      <c r="B38" s="85" t="s">
        <v>360</v>
      </c>
      <c r="C38" s="31"/>
      <c r="D38" s="31"/>
      <c r="E38" s="269">
        <v>29.18</v>
      </c>
      <c r="F38" s="79"/>
      <c r="G38" s="79"/>
    </row>
    <row r="39" spans="1:7" ht="12" customHeight="1">
      <c r="A39" s="77">
        <v>652</v>
      </c>
      <c r="B39" s="85" t="s">
        <v>72</v>
      </c>
      <c r="C39" s="31">
        <f>SUM(C40+C41)</f>
        <v>64459</v>
      </c>
      <c r="D39" s="31">
        <f>SUM(D40+D41)</f>
        <v>350000</v>
      </c>
      <c r="E39" s="31">
        <f>SUM(E40+E41)</f>
        <v>197565.19</v>
      </c>
      <c r="F39" s="84">
        <f t="shared" si="1"/>
        <v>306.4974479901953</v>
      </c>
      <c r="G39" s="79">
        <f t="shared" si="0"/>
        <v>56.44719714285714</v>
      </c>
    </row>
    <row r="40" spans="1:7" ht="12.75">
      <c r="A40" s="86">
        <v>6524</v>
      </c>
      <c r="B40" s="13" t="s">
        <v>73</v>
      </c>
      <c r="C40" s="20">
        <v>63747</v>
      </c>
      <c r="D40" s="82">
        <v>200000</v>
      </c>
      <c r="E40" s="21">
        <v>197565.19</v>
      </c>
      <c r="F40" s="84">
        <f t="shared" si="1"/>
        <v>309.92076489874034</v>
      </c>
      <c r="G40" s="79">
        <f t="shared" si="0"/>
        <v>98.782595</v>
      </c>
    </row>
    <row r="41" spans="1:7" ht="12.75">
      <c r="A41" s="86">
        <v>6526</v>
      </c>
      <c r="B41" s="13" t="s">
        <v>74</v>
      </c>
      <c r="C41" s="20">
        <v>712</v>
      </c>
      <c r="D41" s="82">
        <v>150000</v>
      </c>
      <c r="E41" s="21"/>
      <c r="F41" s="83">
        <v>0</v>
      </c>
      <c r="G41" s="79">
        <v>0</v>
      </c>
    </row>
    <row r="42" spans="1:7" ht="12.75">
      <c r="A42" s="87">
        <v>653</v>
      </c>
      <c r="B42" s="88" t="s">
        <v>75</v>
      </c>
      <c r="C42" s="31">
        <f>SUM(C43:C45)</f>
        <v>63027</v>
      </c>
      <c r="D42" s="31">
        <f>SUM(D43:D45)</f>
        <v>120000</v>
      </c>
      <c r="E42" s="31">
        <f>SUM(E43:E45)</f>
        <v>69902.71</v>
      </c>
      <c r="F42" s="79">
        <f t="shared" si="1"/>
        <v>110.90915004680535</v>
      </c>
      <c r="G42" s="79">
        <f t="shared" si="0"/>
        <v>58.25225833333334</v>
      </c>
    </row>
    <row r="43" spans="1:7" ht="12.75">
      <c r="A43" s="89">
        <v>6531</v>
      </c>
      <c r="B43" s="69" t="s">
        <v>76</v>
      </c>
      <c r="C43" s="20">
        <v>2499</v>
      </c>
      <c r="D43" s="82">
        <v>20000</v>
      </c>
      <c r="E43" s="21">
        <v>3633.58</v>
      </c>
      <c r="F43" s="84">
        <f t="shared" si="1"/>
        <v>145.40136054421768</v>
      </c>
      <c r="G43" s="79">
        <f t="shared" si="0"/>
        <v>18.1679</v>
      </c>
    </row>
    <row r="44" spans="1:7" ht="12.75">
      <c r="A44" s="89">
        <v>6532</v>
      </c>
      <c r="B44" s="69" t="s">
        <v>77</v>
      </c>
      <c r="C44" s="20">
        <v>60528</v>
      </c>
      <c r="D44" s="82">
        <v>100000</v>
      </c>
      <c r="E44" s="21">
        <v>66269.13</v>
      </c>
      <c r="F44" s="84">
        <f t="shared" si="1"/>
        <v>109.4850812846947</v>
      </c>
      <c r="G44" s="79">
        <f t="shared" si="0"/>
        <v>66.26913</v>
      </c>
    </row>
    <row r="45" spans="1:7" ht="12.75">
      <c r="A45" s="89">
        <v>6533</v>
      </c>
      <c r="B45" s="69" t="s">
        <v>78</v>
      </c>
      <c r="C45" s="20">
        <v>0</v>
      </c>
      <c r="D45" s="82">
        <v>0</v>
      </c>
      <c r="E45" s="21">
        <v>0</v>
      </c>
      <c r="F45" s="84">
        <v>0</v>
      </c>
      <c r="G45" s="79">
        <v>0</v>
      </c>
    </row>
    <row r="46" spans="1:7" ht="12.75">
      <c r="A46" s="77">
        <v>68</v>
      </c>
      <c r="B46" s="78" t="s">
        <v>79</v>
      </c>
      <c r="C46" s="31">
        <f aca="true" t="shared" si="2" ref="C46:E47">SUM(C47)</f>
        <v>0</v>
      </c>
      <c r="D46" s="31">
        <f t="shared" si="2"/>
        <v>20000</v>
      </c>
      <c r="E46" s="31">
        <f t="shared" si="2"/>
        <v>0</v>
      </c>
      <c r="F46" s="84">
        <v>0</v>
      </c>
      <c r="G46" s="79">
        <f t="shared" si="0"/>
        <v>0</v>
      </c>
    </row>
    <row r="47" spans="1:7" s="30" customFormat="1" ht="12.75">
      <c r="A47" s="77">
        <v>683</v>
      </c>
      <c r="B47" s="78" t="s">
        <v>80</v>
      </c>
      <c r="C47" s="31">
        <f t="shared" si="2"/>
        <v>0</v>
      </c>
      <c r="D47" s="31">
        <f t="shared" si="2"/>
        <v>20000</v>
      </c>
      <c r="E47" s="31">
        <f t="shared" si="2"/>
        <v>0</v>
      </c>
      <c r="F47" s="79">
        <v>0</v>
      </c>
      <c r="G47" s="79">
        <f t="shared" si="0"/>
        <v>0</v>
      </c>
    </row>
    <row r="48" spans="1:7" ht="12.75">
      <c r="A48" s="80">
        <v>6831</v>
      </c>
      <c r="B48" s="81" t="s">
        <v>80</v>
      </c>
      <c r="C48" s="20">
        <v>0</v>
      </c>
      <c r="D48" s="82">
        <v>20000</v>
      </c>
      <c r="E48" s="21">
        <v>0</v>
      </c>
      <c r="F48" s="84">
        <v>0</v>
      </c>
      <c r="G48" s="79">
        <f t="shared" si="0"/>
        <v>0</v>
      </c>
    </row>
    <row r="49" spans="1:7" ht="21.75" customHeight="1">
      <c r="A49" s="285" t="s">
        <v>81</v>
      </c>
      <c r="B49" s="285"/>
      <c r="C49" s="285"/>
      <c r="D49" s="285"/>
      <c r="E49" s="285"/>
      <c r="F49" s="285"/>
      <c r="G49" s="285"/>
    </row>
    <row r="50" spans="1:7" ht="12.75" customHeight="1">
      <c r="A50" s="90">
        <v>7</v>
      </c>
      <c r="B50" s="91" t="s">
        <v>15</v>
      </c>
      <c r="C50" s="92">
        <f aca="true" t="shared" si="3" ref="C50:E52">SUM(C51)</f>
        <v>194792</v>
      </c>
      <c r="D50" s="92">
        <f t="shared" si="3"/>
        <v>450000</v>
      </c>
      <c r="E50" s="92">
        <f t="shared" si="3"/>
        <v>281738.53</v>
      </c>
      <c r="F50" s="76">
        <f>SUM(E50/C50)*100</f>
        <v>144.63557538297263</v>
      </c>
      <c r="G50" s="76">
        <f>SUM(E50/D50)*100</f>
        <v>62.60856222222223</v>
      </c>
    </row>
    <row r="51" spans="1:7" ht="13.5" customHeight="1">
      <c r="A51" s="77">
        <v>71</v>
      </c>
      <c r="B51" s="78" t="s">
        <v>82</v>
      </c>
      <c r="C51" s="31">
        <f t="shared" si="3"/>
        <v>194792</v>
      </c>
      <c r="D51" s="93">
        <f t="shared" si="3"/>
        <v>450000</v>
      </c>
      <c r="E51" s="32">
        <f t="shared" si="3"/>
        <v>281738.53</v>
      </c>
      <c r="F51" s="79">
        <f>SUM(E51/C51)*100</f>
        <v>144.63557538297263</v>
      </c>
      <c r="G51" s="79">
        <f>SUM(E51/D51)*100</f>
        <v>62.60856222222223</v>
      </c>
    </row>
    <row r="52" spans="1:7" s="30" customFormat="1" ht="13.5" customHeight="1">
      <c r="A52" s="77">
        <v>711</v>
      </c>
      <c r="B52" s="85" t="s">
        <v>83</v>
      </c>
      <c r="C52" s="31">
        <f t="shared" si="3"/>
        <v>194792</v>
      </c>
      <c r="D52" s="93">
        <f t="shared" si="3"/>
        <v>450000</v>
      </c>
      <c r="E52" s="32">
        <f t="shared" si="3"/>
        <v>281738.53</v>
      </c>
      <c r="F52" s="79">
        <f>SUM(E52/C52)*100</f>
        <v>144.63557538297263</v>
      </c>
      <c r="G52" s="79">
        <f>SUM(E52/D52)*100</f>
        <v>62.60856222222223</v>
      </c>
    </row>
    <row r="53" spans="1:7" ht="13.5" customHeight="1">
      <c r="A53" s="80">
        <v>7111</v>
      </c>
      <c r="B53" s="94" t="s">
        <v>84</v>
      </c>
      <c r="C53" s="20">
        <v>194792</v>
      </c>
      <c r="D53" s="82">
        <v>450000</v>
      </c>
      <c r="E53" s="21">
        <v>281738.53</v>
      </c>
      <c r="F53" s="83">
        <f>SUM(E53/C53)*100</f>
        <v>144.63557538297263</v>
      </c>
      <c r="G53" s="79">
        <f>SUM(E53/D53)*100</f>
        <v>62.60856222222223</v>
      </c>
    </row>
    <row r="54" spans="1:7" ht="13.5" customHeight="1">
      <c r="A54" s="80"/>
      <c r="B54" s="94"/>
      <c r="C54" s="20"/>
      <c r="D54" s="82"/>
      <c r="E54" s="21"/>
      <c r="F54" s="79"/>
      <c r="G54" s="84"/>
    </row>
    <row r="55" spans="1:7" ht="21" customHeight="1">
      <c r="A55" s="286" t="s">
        <v>85</v>
      </c>
      <c r="B55" s="286"/>
      <c r="C55" s="286"/>
      <c r="D55" s="286"/>
      <c r="E55" s="286"/>
      <c r="F55" s="286"/>
      <c r="G55" s="286"/>
    </row>
    <row r="56" spans="1:7" s="98" customFormat="1" ht="13.5" customHeight="1">
      <c r="A56" s="95">
        <v>3</v>
      </c>
      <c r="B56" s="95" t="s">
        <v>17</v>
      </c>
      <c r="C56" s="96">
        <f>SUM(C57,C65,C95,C102,C105,C109)</f>
        <v>1505148.28</v>
      </c>
      <c r="D56" s="97">
        <f>SUM(D57,D65,D95,D102,D105,D109)</f>
        <v>4140000</v>
      </c>
      <c r="E56" s="96">
        <f>SUM(E57,E65,E95,E102,E105,E109)</f>
        <v>971486.11</v>
      </c>
      <c r="F56" s="76">
        <f aca="true" t="shared" si="4" ref="F56:F110">SUM(E56/C56)*100</f>
        <v>64.54421287981008</v>
      </c>
      <c r="G56" s="76">
        <f>SUM(E56/D56)*100</f>
        <v>23.465848067632848</v>
      </c>
    </row>
    <row r="57" spans="1:7" ht="13.5" customHeight="1">
      <c r="A57" s="99">
        <v>31</v>
      </c>
      <c r="B57" s="99" t="s">
        <v>86</v>
      </c>
      <c r="C57" s="100">
        <f>SUM(C58,C60,C62)</f>
        <v>116311</v>
      </c>
      <c r="D57" s="101">
        <f>SUM(D58,D60,D62)</f>
        <v>501000</v>
      </c>
      <c r="E57" s="100">
        <f>SUM(E58,E60,E62)</f>
        <v>188917.44</v>
      </c>
      <c r="F57" s="79">
        <f t="shared" si="4"/>
        <v>162.424396660677</v>
      </c>
      <c r="G57" s="79">
        <f>SUM(E57/D57)*100</f>
        <v>37.708071856287425</v>
      </c>
    </row>
    <row r="58" spans="1:7" ht="13.5" customHeight="1">
      <c r="A58" s="99">
        <v>311</v>
      </c>
      <c r="B58" s="99" t="s">
        <v>87</v>
      </c>
      <c r="C58" s="102">
        <f>SUM(C59)</f>
        <v>98218</v>
      </c>
      <c r="D58" s="103">
        <f>SUM(D59)</f>
        <v>400000</v>
      </c>
      <c r="E58" s="102">
        <f>SUM(E59)</f>
        <v>160991.17</v>
      </c>
      <c r="F58" s="79">
        <f t="shared" si="4"/>
        <v>163.91208332484882</v>
      </c>
      <c r="G58" s="79">
        <f>SUM(E58/D58)*100</f>
        <v>40.2477925</v>
      </c>
    </row>
    <row r="59" spans="1:7" ht="12.75">
      <c r="A59" s="104">
        <v>3111</v>
      </c>
      <c r="B59" s="104" t="s">
        <v>88</v>
      </c>
      <c r="C59" s="20">
        <v>98218</v>
      </c>
      <c r="D59" s="82">
        <f>'EKONOM.'!C27</f>
        <v>400000</v>
      </c>
      <c r="E59" s="20">
        <f>'EKONOM.'!D27</f>
        <v>160991.17</v>
      </c>
      <c r="F59" s="79">
        <f t="shared" si="4"/>
        <v>163.91208332484882</v>
      </c>
      <c r="G59" s="79">
        <f aca="true" t="shared" si="5" ref="G59:G111">SUM(E59/D59)*100</f>
        <v>40.2477925</v>
      </c>
    </row>
    <row r="60" spans="1:7" s="30" customFormat="1" ht="12.75">
      <c r="A60" s="99">
        <v>312</v>
      </c>
      <c r="B60" s="99" t="s">
        <v>89</v>
      </c>
      <c r="C60" s="31">
        <f>SUM(C61)</f>
        <v>1200</v>
      </c>
      <c r="D60" s="93">
        <f>SUM(D61)</f>
        <v>10000</v>
      </c>
      <c r="E60" s="31">
        <f>SUM(E61)</f>
        <v>1200</v>
      </c>
      <c r="F60" s="79">
        <v>0</v>
      </c>
      <c r="G60" s="79">
        <f t="shared" si="5"/>
        <v>12</v>
      </c>
    </row>
    <row r="61" spans="1:7" ht="12.75">
      <c r="A61" s="104">
        <v>3121</v>
      </c>
      <c r="B61" s="13" t="s">
        <v>89</v>
      </c>
      <c r="C61" s="20">
        <v>1200</v>
      </c>
      <c r="D61" s="82">
        <f>'EKONOM.'!C29</f>
        <v>10000</v>
      </c>
      <c r="E61" s="20">
        <f>'EKONOM.'!D29</f>
        <v>1200</v>
      </c>
      <c r="F61" s="79">
        <v>0</v>
      </c>
      <c r="G61" s="79">
        <f t="shared" si="5"/>
        <v>12</v>
      </c>
    </row>
    <row r="62" spans="1:7" s="30" customFormat="1" ht="12.75">
      <c r="A62" s="99">
        <v>313</v>
      </c>
      <c r="B62" s="99" t="s">
        <v>90</v>
      </c>
      <c r="C62" s="31">
        <f>SUM(C63+C64)</f>
        <v>16893</v>
      </c>
      <c r="D62" s="93">
        <f>SUM(D63+D64)</f>
        <v>91000</v>
      </c>
      <c r="E62" s="31">
        <f>SUM(E63+E64)</f>
        <v>26726.27</v>
      </c>
      <c r="F62" s="79">
        <f t="shared" si="4"/>
        <v>158.20913988042383</v>
      </c>
      <c r="G62" s="79">
        <f t="shared" si="5"/>
        <v>29.369527472527473</v>
      </c>
    </row>
    <row r="63" spans="1:7" ht="12" customHeight="1">
      <c r="A63" s="105">
        <v>3132</v>
      </c>
      <c r="B63" s="105" t="s">
        <v>91</v>
      </c>
      <c r="C63" s="106">
        <v>15224</v>
      </c>
      <c r="D63" s="82">
        <f>'EKONOM.'!C31</f>
        <v>75000</v>
      </c>
      <c r="E63" s="106">
        <f>'EKONOM.'!D31</f>
        <v>26079.53</v>
      </c>
      <c r="F63" s="79">
        <f t="shared" si="4"/>
        <v>171.30537309511297</v>
      </c>
      <c r="G63" s="79">
        <f t="shared" si="5"/>
        <v>34.772706666666664</v>
      </c>
    </row>
    <row r="64" spans="1:7" ht="12" customHeight="1">
      <c r="A64" s="105">
        <v>3133</v>
      </c>
      <c r="B64" s="105" t="s">
        <v>92</v>
      </c>
      <c r="C64" s="106">
        <v>1669</v>
      </c>
      <c r="D64" s="82">
        <f>'EKONOM.'!C32</f>
        <v>16000</v>
      </c>
      <c r="E64" s="106">
        <f>'EKONOM.'!D32</f>
        <v>646.74</v>
      </c>
      <c r="F64" s="79">
        <f t="shared" si="4"/>
        <v>38.75014979029359</v>
      </c>
      <c r="G64" s="79">
        <f t="shared" si="5"/>
        <v>4.0421249999999995</v>
      </c>
    </row>
    <row r="65" spans="1:7" ht="12.75" customHeight="1">
      <c r="A65" s="99">
        <v>32</v>
      </c>
      <c r="B65" s="99" t="s">
        <v>93</v>
      </c>
      <c r="C65" s="102">
        <f>SUM(C66+C70+C76+C86+C88)</f>
        <v>1177169.28</v>
      </c>
      <c r="D65" s="103">
        <f>SUM(D66+D70+D76+D86+D88)</f>
        <v>2909600</v>
      </c>
      <c r="E65" s="102">
        <f>SUM(E66+E70+E76+E86+E88)</f>
        <v>627444.47</v>
      </c>
      <c r="F65" s="79">
        <f t="shared" si="4"/>
        <v>53.30112505144544</v>
      </c>
      <c r="G65" s="79">
        <f t="shared" si="5"/>
        <v>21.564629846026946</v>
      </c>
    </row>
    <row r="66" spans="1:7" s="30" customFormat="1" ht="12" customHeight="1">
      <c r="A66" s="107">
        <v>321</v>
      </c>
      <c r="B66" s="107" t="s">
        <v>94</v>
      </c>
      <c r="C66" s="108">
        <f>SUM(C67:C69)</f>
        <v>820</v>
      </c>
      <c r="D66" s="109">
        <f>SUM(D67:D69)</f>
        <v>11000</v>
      </c>
      <c r="E66" s="108">
        <f>SUM(E67:E69)</f>
        <v>400</v>
      </c>
      <c r="F66" s="79">
        <f t="shared" si="4"/>
        <v>48.78048780487805</v>
      </c>
      <c r="G66" s="79">
        <f t="shared" si="5"/>
        <v>3.6363636363636362</v>
      </c>
    </row>
    <row r="67" spans="1:7" ht="12.75" customHeight="1">
      <c r="A67" s="110">
        <v>3211</v>
      </c>
      <c r="B67" s="111" t="s">
        <v>95</v>
      </c>
      <c r="C67" s="106">
        <v>370</v>
      </c>
      <c r="D67" s="82">
        <f>'EKONOM.'!C35</f>
        <v>5000</v>
      </c>
      <c r="E67" s="106">
        <f>'POS.DIO'!E44</f>
        <v>400</v>
      </c>
      <c r="F67" s="79">
        <v>0</v>
      </c>
      <c r="G67" s="79">
        <f t="shared" si="5"/>
        <v>8</v>
      </c>
    </row>
    <row r="68" spans="1:7" ht="12.75" customHeight="1">
      <c r="A68" s="110">
        <v>3213</v>
      </c>
      <c r="B68" s="111" t="s">
        <v>96</v>
      </c>
      <c r="C68" s="106">
        <v>0</v>
      </c>
      <c r="D68" s="82">
        <f>'EKONOM.'!C36</f>
        <v>5000</v>
      </c>
      <c r="E68" s="106">
        <f>'POS.DIO'!E45</f>
        <v>0</v>
      </c>
      <c r="F68" s="79">
        <v>0</v>
      </c>
      <c r="G68" s="79">
        <f t="shared" si="5"/>
        <v>0</v>
      </c>
    </row>
    <row r="69" spans="1:7" ht="12.75" customHeight="1">
      <c r="A69" s="110">
        <v>3214</v>
      </c>
      <c r="B69" s="111" t="s">
        <v>97</v>
      </c>
      <c r="C69" s="106">
        <v>450</v>
      </c>
      <c r="D69" s="82">
        <f>'EKONOM.'!C37</f>
        <v>1000</v>
      </c>
      <c r="E69" s="106">
        <f>'POS.DIO'!E46</f>
        <v>0</v>
      </c>
      <c r="F69" s="79">
        <f t="shared" si="4"/>
        <v>0</v>
      </c>
      <c r="G69" s="79">
        <f t="shared" si="5"/>
        <v>0</v>
      </c>
    </row>
    <row r="70" spans="1:7" s="30" customFormat="1" ht="12.75">
      <c r="A70" s="107">
        <v>322</v>
      </c>
      <c r="B70" s="107" t="s">
        <v>98</v>
      </c>
      <c r="C70" s="108">
        <f>SUM(C71:C75)</f>
        <v>614600.15</v>
      </c>
      <c r="D70" s="109">
        <f>SUM(D71:D75)</f>
        <v>1435000</v>
      </c>
      <c r="E70" s="108">
        <f>SUM(E71:E75)</f>
        <v>197158.52000000002</v>
      </c>
      <c r="F70" s="79">
        <f t="shared" si="4"/>
        <v>32.079152600271904</v>
      </c>
      <c r="G70" s="79">
        <f t="shared" si="5"/>
        <v>13.739269686411152</v>
      </c>
    </row>
    <row r="71" spans="1:7" ht="12.75" customHeight="1">
      <c r="A71" s="105">
        <v>3221</v>
      </c>
      <c r="B71" s="112" t="s">
        <v>99</v>
      </c>
      <c r="C71" s="106">
        <v>6782</v>
      </c>
      <c r="D71" s="82">
        <f>'EKONOM.'!C39</f>
        <v>20000</v>
      </c>
      <c r="E71" s="106">
        <f>'EKONOM.'!D39</f>
        <v>3614.89</v>
      </c>
      <c r="F71" s="79">
        <f t="shared" si="4"/>
        <v>53.30123857269242</v>
      </c>
      <c r="G71" s="79">
        <f t="shared" si="5"/>
        <v>18.07445</v>
      </c>
    </row>
    <row r="72" spans="1:7" ht="12.75" customHeight="1">
      <c r="A72" s="110">
        <v>3223</v>
      </c>
      <c r="B72" s="112" t="s">
        <v>100</v>
      </c>
      <c r="C72" s="106">
        <v>160840</v>
      </c>
      <c r="D72" s="82">
        <f>'EKONOM.'!C40</f>
        <v>234000</v>
      </c>
      <c r="E72" s="106">
        <f>'EKONOM.'!D40</f>
        <v>87253.44</v>
      </c>
      <c r="F72" s="79">
        <f t="shared" si="4"/>
        <v>54.24859487689629</v>
      </c>
      <c r="G72" s="79">
        <f t="shared" si="5"/>
        <v>37.28779487179487</v>
      </c>
    </row>
    <row r="73" spans="1:7" ht="12.75" customHeight="1">
      <c r="A73" s="110">
        <v>3224</v>
      </c>
      <c r="B73" s="112" t="s">
        <v>101</v>
      </c>
      <c r="C73" s="106">
        <v>431954</v>
      </c>
      <c r="D73" s="82">
        <f>'EKONOM.'!C41</f>
        <v>1150000</v>
      </c>
      <c r="E73" s="106">
        <f>'EKONOM.'!D41</f>
        <v>83221.81000000001</v>
      </c>
      <c r="F73" s="79">
        <f t="shared" si="4"/>
        <v>19.266359380860003</v>
      </c>
      <c r="G73" s="79">
        <f t="shared" si="5"/>
        <v>7.2366791304347835</v>
      </c>
    </row>
    <row r="74" spans="1:7" ht="12.75" customHeight="1">
      <c r="A74" s="105">
        <v>3225</v>
      </c>
      <c r="B74" s="112" t="s">
        <v>102</v>
      </c>
      <c r="C74" s="106">
        <v>9687.15</v>
      </c>
      <c r="D74" s="82">
        <f>'EKONOM.'!C42</f>
        <v>25000</v>
      </c>
      <c r="E74" s="106">
        <f>'EKONOM.'!D42</f>
        <v>18361.38</v>
      </c>
      <c r="F74" s="79">
        <f t="shared" si="4"/>
        <v>189.54367383595795</v>
      </c>
      <c r="G74" s="79">
        <f t="shared" si="5"/>
        <v>73.44552</v>
      </c>
    </row>
    <row r="75" spans="1:7" ht="12.75" customHeight="1">
      <c r="A75" s="105">
        <v>3227</v>
      </c>
      <c r="B75" s="112" t="s">
        <v>103</v>
      </c>
      <c r="C75" s="106">
        <v>5337</v>
      </c>
      <c r="D75" s="82">
        <f>'EKONOM.'!C43</f>
        <v>6000</v>
      </c>
      <c r="E75" s="106">
        <f>'EKONOM.'!D43</f>
        <v>4707</v>
      </c>
      <c r="F75" s="79">
        <f t="shared" si="4"/>
        <v>88.1956155143339</v>
      </c>
      <c r="G75" s="79">
        <f t="shared" si="5"/>
        <v>78.45</v>
      </c>
    </row>
    <row r="76" spans="1:7" s="30" customFormat="1" ht="12.75">
      <c r="A76" s="107">
        <v>323</v>
      </c>
      <c r="B76" s="107" t="s">
        <v>104</v>
      </c>
      <c r="C76" s="108">
        <f>SUM(C77:C85)</f>
        <v>518181.13</v>
      </c>
      <c r="D76" s="109">
        <f>SUM(D77:D85)</f>
        <v>1215600</v>
      </c>
      <c r="E76" s="109">
        <f>SUM(E77:E85)</f>
        <v>393659.21</v>
      </c>
      <c r="F76" s="79">
        <f t="shared" si="4"/>
        <v>75.96942212079394</v>
      </c>
      <c r="G76" s="79">
        <f t="shared" si="5"/>
        <v>32.3839429088516</v>
      </c>
    </row>
    <row r="77" spans="1:7" ht="12.75" customHeight="1">
      <c r="A77" s="105">
        <v>3231</v>
      </c>
      <c r="B77" s="113" t="s">
        <v>105</v>
      </c>
      <c r="C77" s="106">
        <v>32671</v>
      </c>
      <c r="D77" s="82">
        <f>'EKONOM.'!C45</f>
        <v>40000</v>
      </c>
      <c r="E77" s="106">
        <f>'EKONOM.'!D45</f>
        <v>13151.75</v>
      </c>
      <c r="F77" s="79">
        <f t="shared" si="4"/>
        <v>40.25511921887912</v>
      </c>
      <c r="G77" s="79">
        <f t="shared" si="5"/>
        <v>32.879374999999996</v>
      </c>
    </row>
    <row r="78" spans="1:7" ht="12.75" customHeight="1">
      <c r="A78" s="105">
        <v>3232</v>
      </c>
      <c r="B78" s="113" t="s">
        <v>106</v>
      </c>
      <c r="C78" s="106">
        <v>97936</v>
      </c>
      <c r="D78" s="82">
        <f>'EKONOM.'!C46</f>
        <v>138000</v>
      </c>
      <c r="E78" s="106">
        <f>'EKONOM.'!D46</f>
        <v>1272.5</v>
      </c>
      <c r="F78" s="79">
        <f t="shared" si="4"/>
        <v>1.299317921908185</v>
      </c>
      <c r="G78" s="79">
        <f t="shared" si="5"/>
        <v>0.9221014492753624</v>
      </c>
    </row>
    <row r="79" spans="1:7" ht="13.5" customHeight="1">
      <c r="A79" s="110">
        <v>3233</v>
      </c>
      <c r="B79" s="111" t="s">
        <v>107</v>
      </c>
      <c r="C79" s="106">
        <v>38433</v>
      </c>
      <c r="D79" s="82">
        <f>'EKONOM.'!C47+'EKONOM.'!C14</f>
        <v>53000</v>
      </c>
      <c r="E79" s="106">
        <f>'EKONOM.'!D47+'EKONOM.'!D14</f>
        <v>24500</v>
      </c>
      <c r="F79" s="79">
        <f t="shared" si="4"/>
        <v>63.74730049696875</v>
      </c>
      <c r="G79" s="79">
        <f t="shared" si="5"/>
        <v>46.22641509433962</v>
      </c>
    </row>
    <row r="80" spans="1:7" ht="12.75" customHeight="1">
      <c r="A80" s="110">
        <v>3234</v>
      </c>
      <c r="B80" s="111" t="s">
        <v>108</v>
      </c>
      <c r="C80" s="106">
        <v>41347.13</v>
      </c>
      <c r="D80" s="82">
        <f>'EKONOM.'!C48</f>
        <v>215600</v>
      </c>
      <c r="E80" s="106">
        <f>'EKONOM.'!D48</f>
        <v>101456.7</v>
      </c>
      <c r="F80" s="79">
        <f t="shared" si="4"/>
        <v>245.37785331170508</v>
      </c>
      <c r="G80" s="79">
        <f t="shared" si="5"/>
        <v>47.05783858998144</v>
      </c>
    </row>
    <row r="81" spans="1:7" ht="12.75" customHeight="1">
      <c r="A81" s="110">
        <v>3235</v>
      </c>
      <c r="B81" s="111" t="s">
        <v>109</v>
      </c>
      <c r="C81" s="106">
        <v>0</v>
      </c>
      <c r="D81" s="82">
        <f>'EKONOM.'!C49+'EKONOM.'!C15</f>
        <v>40000</v>
      </c>
      <c r="E81" s="106">
        <f>'EKONOM.'!D49</f>
        <v>0</v>
      </c>
      <c r="F81" s="79">
        <v>0</v>
      </c>
      <c r="G81" s="79">
        <f t="shared" si="5"/>
        <v>0</v>
      </c>
    </row>
    <row r="82" spans="1:7" ht="12.75" customHeight="1">
      <c r="A82" s="110">
        <v>3236</v>
      </c>
      <c r="B82" s="111" t="s">
        <v>110</v>
      </c>
      <c r="C82" s="106">
        <v>0</v>
      </c>
      <c r="D82" s="82">
        <f>'EKONOM.'!C50</f>
        <v>5000</v>
      </c>
      <c r="E82" s="106">
        <f>'EKONOM.'!D50+'EKONOM.'!D15</f>
        <v>0</v>
      </c>
      <c r="F82" s="79">
        <v>0</v>
      </c>
      <c r="G82" s="79">
        <f t="shared" si="5"/>
        <v>0</v>
      </c>
    </row>
    <row r="83" spans="1:7" ht="12.75" customHeight="1">
      <c r="A83" s="110">
        <v>3237</v>
      </c>
      <c r="B83" s="111" t="s">
        <v>111</v>
      </c>
      <c r="C83" s="106">
        <v>247167</v>
      </c>
      <c r="D83" s="82">
        <f>'EKONOM.'!C51</f>
        <v>360000</v>
      </c>
      <c r="E83" s="106">
        <f>'EKONOM.'!D51</f>
        <v>222681.37</v>
      </c>
      <c r="F83" s="79">
        <f t="shared" si="4"/>
        <v>90.09348739920782</v>
      </c>
      <c r="G83" s="79">
        <f t="shared" si="5"/>
        <v>61.855936111111106</v>
      </c>
    </row>
    <row r="84" spans="1:7" ht="12.75" customHeight="1">
      <c r="A84" s="110">
        <v>3238</v>
      </c>
      <c r="B84" s="111" t="s">
        <v>112</v>
      </c>
      <c r="C84" s="106">
        <v>28000</v>
      </c>
      <c r="D84" s="82">
        <f>'EKONOM.'!C52</f>
        <v>51000</v>
      </c>
      <c r="E84" s="106">
        <f>'EKONOM.'!D52</f>
        <v>21000</v>
      </c>
      <c r="F84" s="79">
        <f t="shared" si="4"/>
        <v>75</v>
      </c>
      <c r="G84" s="79">
        <f t="shared" si="5"/>
        <v>41.17647058823529</v>
      </c>
    </row>
    <row r="85" spans="1:7" ht="12.75" customHeight="1">
      <c r="A85" s="105">
        <v>3239</v>
      </c>
      <c r="B85" s="113" t="s">
        <v>113</v>
      </c>
      <c r="C85" s="106">
        <v>32627</v>
      </c>
      <c r="D85" s="82">
        <f>'EKONOM.'!C53</f>
        <v>313000</v>
      </c>
      <c r="E85" s="106">
        <f>'EKONOM.'!D53</f>
        <v>9596.89</v>
      </c>
      <c r="F85" s="79">
        <f t="shared" si="4"/>
        <v>29.4139516351488</v>
      </c>
      <c r="G85" s="79">
        <f t="shared" si="5"/>
        <v>3.0660990415335463</v>
      </c>
    </row>
    <row r="86" spans="1:7" ht="12.75" customHeight="1">
      <c r="A86" s="114">
        <v>324</v>
      </c>
      <c r="B86" s="115" t="s">
        <v>114</v>
      </c>
      <c r="C86" s="116">
        <f>SUM(C87)</f>
        <v>0</v>
      </c>
      <c r="D86" s="117">
        <v>0</v>
      </c>
      <c r="E86" s="116">
        <f>SUM(E87)</f>
        <v>0</v>
      </c>
      <c r="F86" s="79">
        <v>0</v>
      </c>
      <c r="G86" s="79">
        <v>0</v>
      </c>
    </row>
    <row r="87" spans="1:7" ht="12.75" customHeight="1">
      <c r="A87" s="105">
        <v>3241</v>
      </c>
      <c r="B87" s="113" t="s">
        <v>114</v>
      </c>
      <c r="C87" s="106">
        <v>0</v>
      </c>
      <c r="D87" s="82">
        <v>0</v>
      </c>
      <c r="E87" s="106">
        <v>0</v>
      </c>
      <c r="F87" s="79">
        <v>0</v>
      </c>
      <c r="G87" s="79">
        <v>0</v>
      </c>
    </row>
    <row r="88" spans="1:7" s="30" customFormat="1" ht="12.75">
      <c r="A88" s="107">
        <v>329</v>
      </c>
      <c r="B88" s="107" t="s">
        <v>115</v>
      </c>
      <c r="C88" s="108">
        <f>SUM(C89:C94)</f>
        <v>43568</v>
      </c>
      <c r="D88" s="109">
        <f>SUM(D89:D94)</f>
        <v>248000</v>
      </c>
      <c r="E88" s="108">
        <f>SUM(E89:E94)</f>
        <v>36226.74</v>
      </c>
      <c r="F88" s="79">
        <f t="shared" si="4"/>
        <v>83.14988064634593</v>
      </c>
      <c r="G88" s="79">
        <f t="shared" si="5"/>
        <v>14.607556451612902</v>
      </c>
    </row>
    <row r="89" spans="1:7" ht="14.25" customHeight="1">
      <c r="A89" s="118">
        <v>3291</v>
      </c>
      <c r="B89" s="119" t="s">
        <v>116</v>
      </c>
      <c r="C89" s="106">
        <v>0</v>
      </c>
      <c r="D89" s="82">
        <f>'EKONOM.'!C17</f>
        <v>30000</v>
      </c>
      <c r="E89" s="106">
        <f>'EKONOM.'!D17</f>
        <v>0</v>
      </c>
      <c r="F89" s="79">
        <v>0</v>
      </c>
      <c r="G89" s="79">
        <f t="shared" si="5"/>
        <v>0</v>
      </c>
    </row>
    <row r="90" spans="1:7" ht="12.75" customHeight="1">
      <c r="A90" s="105">
        <v>3292</v>
      </c>
      <c r="B90" s="113" t="s">
        <v>117</v>
      </c>
      <c r="C90" s="106">
        <v>6762</v>
      </c>
      <c r="D90" s="82">
        <f>'EKONOM.'!C55</f>
        <v>10000</v>
      </c>
      <c r="E90" s="106">
        <f>'EKONOM.'!D55</f>
        <v>2509.19</v>
      </c>
      <c r="F90" s="79">
        <f t="shared" si="4"/>
        <v>37.10721679976338</v>
      </c>
      <c r="G90" s="79">
        <f t="shared" si="5"/>
        <v>25.0919</v>
      </c>
    </row>
    <row r="91" spans="1:7" ht="12.75" customHeight="1">
      <c r="A91" s="105">
        <v>3293</v>
      </c>
      <c r="B91" s="111" t="s">
        <v>118</v>
      </c>
      <c r="C91" s="106">
        <v>7807</v>
      </c>
      <c r="D91" s="82">
        <f>'EKONOM.'!C56</f>
        <v>35000</v>
      </c>
      <c r="E91" s="106">
        <f>'EKONOM.'!D56</f>
        <v>6349.41</v>
      </c>
      <c r="F91" s="79">
        <f t="shared" si="4"/>
        <v>81.32970411169464</v>
      </c>
      <c r="G91" s="79">
        <f t="shared" si="5"/>
        <v>18.14117142857143</v>
      </c>
    </row>
    <row r="92" spans="1:7" ht="12.75" customHeight="1">
      <c r="A92" s="105">
        <v>3294</v>
      </c>
      <c r="B92" s="111" t="s">
        <v>119</v>
      </c>
      <c r="C92" s="106">
        <v>1500</v>
      </c>
      <c r="D92" s="82">
        <f>'EKONOM.'!C57</f>
        <v>2000</v>
      </c>
      <c r="E92" s="106">
        <f>'EKONOM.'!D57</f>
        <v>1000</v>
      </c>
      <c r="F92" s="79">
        <f t="shared" si="4"/>
        <v>66.66666666666666</v>
      </c>
      <c r="G92" s="79">
        <f t="shared" si="5"/>
        <v>50</v>
      </c>
    </row>
    <row r="93" spans="1:7" ht="12.75" customHeight="1">
      <c r="A93" s="105">
        <v>3295</v>
      </c>
      <c r="B93" s="111" t="s">
        <v>120</v>
      </c>
      <c r="C93" s="106">
        <v>0</v>
      </c>
      <c r="D93" s="82">
        <f>'EKONOM.'!C58</f>
        <v>1000</v>
      </c>
      <c r="E93" s="106">
        <f>'EKONOM.'!D58</f>
        <v>11776.14</v>
      </c>
      <c r="F93" s="79" t="e">
        <f t="shared" si="4"/>
        <v>#DIV/0!</v>
      </c>
      <c r="G93" s="79">
        <f t="shared" si="5"/>
        <v>1177.614</v>
      </c>
    </row>
    <row r="94" spans="1:7" ht="12.75" customHeight="1">
      <c r="A94" s="105">
        <v>3299</v>
      </c>
      <c r="B94" s="111" t="s">
        <v>115</v>
      </c>
      <c r="C94" s="106">
        <v>27499</v>
      </c>
      <c r="D94" s="82">
        <f>'EKONOM.'!C59+'EKONOM.'!C18</f>
        <v>170000</v>
      </c>
      <c r="E94" s="82">
        <f>'EKONOM.'!D18+'EKONOM.'!D59</f>
        <v>14592</v>
      </c>
      <c r="F94" s="79">
        <f t="shared" si="4"/>
        <v>53.06374777264627</v>
      </c>
      <c r="G94" s="79">
        <f t="shared" si="5"/>
        <v>8.583529411764706</v>
      </c>
    </row>
    <row r="95" spans="1:7" ht="12.75">
      <c r="A95" s="107">
        <v>34</v>
      </c>
      <c r="B95" s="107" t="s">
        <v>121</v>
      </c>
      <c r="C95" s="120">
        <f>SUM(C98+C96)</f>
        <v>5831</v>
      </c>
      <c r="D95" s="121">
        <f>SUM(D98+D96)</f>
        <v>24500</v>
      </c>
      <c r="E95" s="120">
        <f>SUM(E98+E96)</f>
        <v>3541.36</v>
      </c>
      <c r="F95" s="79">
        <f t="shared" si="4"/>
        <v>60.733321900188656</v>
      </c>
      <c r="G95" s="79">
        <f t="shared" si="5"/>
        <v>14.454530612244898</v>
      </c>
    </row>
    <row r="96" spans="1:7" ht="12.75">
      <c r="A96" s="107">
        <v>342</v>
      </c>
      <c r="B96" s="107" t="s">
        <v>122</v>
      </c>
      <c r="C96" s="120">
        <f>SUM(C97)</f>
        <v>0</v>
      </c>
      <c r="D96" s="121">
        <f>SUM(D97)</f>
        <v>0</v>
      </c>
      <c r="E96" s="120">
        <f>SUM(E97)</f>
        <v>0</v>
      </c>
      <c r="F96" s="79">
        <v>0</v>
      </c>
      <c r="G96" s="79">
        <v>0</v>
      </c>
    </row>
    <row r="97" spans="1:7" ht="12.75">
      <c r="A97" s="104">
        <v>3423</v>
      </c>
      <c r="B97" s="104" t="s">
        <v>123</v>
      </c>
      <c r="C97" s="122">
        <v>0</v>
      </c>
      <c r="D97" s="121">
        <f>'EKONOM.'!C62</f>
        <v>0</v>
      </c>
      <c r="E97" s="122">
        <f>'EKONOM.'!D62</f>
        <v>0</v>
      </c>
      <c r="F97" s="79">
        <v>0</v>
      </c>
      <c r="G97" s="79">
        <v>0</v>
      </c>
    </row>
    <row r="98" spans="1:7" s="30" customFormat="1" ht="12.75">
      <c r="A98" s="107">
        <v>343</v>
      </c>
      <c r="B98" s="107" t="s">
        <v>124</v>
      </c>
      <c r="C98" s="31">
        <f>SUM(C99:C101)</f>
        <v>5831</v>
      </c>
      <c r="D98" s="93">
        <f>SUM(D99:D101)</f>
        <v>24500</v>
      </c>
      <c r="E98" s="31">
        <f>SUM(E99:E101)</f>
        <v>3541.36</v>
      </c>
      <c r="F98" s="79">
        <f t="shared" si="4"/>
        <v>60.733321900188656</v>
      </c>
      <c r="G98" s="79">
        <f t="shared" si="5"/>
        <v>14.454530612244898</v>
      </c>
    </row>
    <row r="99" spans="1:7" ht="12.75" customHeight="1">
      <c r="A99" s="105">
        <v>3431</v>
      </c>
      <c r="B99" s="113" t="s">
        <v>125</v>
      </c>
      <c r="C99" s="106">
        <v>5663</v>
      </c>
      <c r="D99" s="82">
        <f>'EKONOM.'!C64</f>
        <v>7000</v>
      </c>
      <c r="E99" s="106">
        <f>'EKONOM.'!D64</f>
        <v>3197.38</v>
      </c>
      <c r="F99" s="79">
        <f t="shared" si="4"/>
        <v>56.46088645594208</v>
      </c>
      <c r="G99" s="79">
        <f t="shared" si="5"/>
        <v>45.676857142857145</v>
      </c>
    </row>
    <row r="100" spans="1:7" ht="12.75" customHeight="1">
      <c r="A100" s="105">
        <v>3433</v>
      </c>
      <c r="B100" s="113" t="s">
        <v>126</v>
      </c>
      <c r="C100" s="106">
        <v>11</v>
      </c>
      <c r="D100" s="82">
        <f>'EKONOM.'!C65</f>
        <v>1000</v>
      </c>
      <c r="E100" s="106">
        <f>'EKONOM.'!D65</f>
        <v>0</v>
      </c>
      <c r="F100" s="79">
        <f t="shared" si="4"/>
        <v>0</v>
      </c>
      <c r="G100" s="79">
        <f t="shared" si="5"/>
        <v>0</v>
      </c>
    </row>
    <row r="101" spans="1:7" ht="12.75" customHeight="1">
      <c r="A101" s="105">
        <v>3434</v>
      </c>
      <c r="B101" s="113" t="s">
        <v>115</v>
      </c>
      <c r="C101" s="106">
        <v>157</v>
      </c>
      <c r="D101" s="82">
        <f>'EKONOM.'!C66</f>
        <v>16500</v>
      </c>
      <c r="E101" s="106">
        <f>'EKONOM.'!D66</f>
        <v>343.98</v>
      </c>
      <c r="F101" s="79">
        <f t="shared" si="4"/>
        <v>219.0955414012739</v>
      </c>
      <c r="G101" s="79">
        <f t="shared" si="5"/>
        <v>2.0847272727272728</v>
      </c>
    </row>
    <row r="102" spans="1:7" ht="12.75" customHeight="1">
      <c r="A102" s="123">
        <v>36</v>
      </c>
      <c r="B102" s="124" t="s">
        <v>127</v>
      </c>
      <c r="C102" s="116">
        <f aca="true" t="shared" si="6" ref="C102:E103">SUM(C103)</f>
        <v>14757</v>
      </c>
      <c r="D102" s="125">
        <f t="shared" si="6"/>
        <v>50000</v>
      </c>
      <c r="E102" s="116">
        <f t="shared" si="6"/>
        <v>11511.04</v>
      </c>
      <c r="F102" s="79">
        <f t="shared" si="4"/>
        <v>78.00393033814461</v>
      </c>
      <c r="G102" s="79">
        <f t="shared" si="5"/>
        <v>23.022080000000003</v>
      </c>
    </row>
    <row r="103" spans="1:7" ht="12.75" customHeight="1">
      <c r="A103" s="123">
        <v>366</v>
      </c>
      <c r="B103" s="124" t="s">
        <v>128</v>
      </c>
      <c r="C103" s="116">
        <f t="shared" si="6"/>
        <v>14757</v>
      </c>
      <c r="D103" s="125">
        <f t="shared" si="6"/>
        <v>50000</v>
      </c>
      <c r="E103" s="116">
        <f t="shared" si="6"/>
        <v>11511.04</v>
      </c>
      <c r="F103" s="79">
        <f t="shared" si="4"/>
        <v>78.00393033814461</v>
      </c>
      <c r="G103" s="79">
        <f t="shared" si="5"/>
        <v>23.022080000000003</v>
      </c>
    </row>
    <row r="104" spans="1:7" ht="12.75" customHeight="1">
      <c r="A104" s="126">
        <v>3661</v>
      </c>
      <c r="B104" s="127" t="s">
        <v>129</v>
      </c>
      <c r="C104" s="106">
        <v>14757</v>
      </c>
      <c r="D104" s="82">
        <f>'EKONOM.'!C69</f>
        <v>50000</v>
      </c>
      <c r="E104" s="106">
        <f>'EKONOM.'!D69</f>
        <v>11511.04</v>
      </c>
      <c r="F104" s="79">
        <f t="shared" si="4"/>
        <v>78.00393033814461</v>
      </c>
      <c r="G104" s="79">
        <f t="shared" si="5"/>
        <v>23.022080000000003</v>
      </c>
    </row>
    <row r="105" spans="1:7" ht="14.25" customHeight="1">
      <c r="A105" s="107">
        <v>37</v>
      </c>
      <c r="B105" s="107" t="s">
        <v>130</v>
      </c>
      <c r="C105" s="120">
        <f>SUM(C106)</f>
        <v>21600</v>
      </c>
      <c r="D105" s="121">
        <f>SUM(D106)</f>
        <v>160000</v>
      </c>
      <c r="E105" s="120">
        <f>SUM(E106)</f>
        <v>23882</v>
      </c>
      <c r="F105" s="79">
        <f t="shared" si="4"/>
        <v>110.56481481481481</v>
      </c>
      <c r="G105" s="79">
        <f t="shared" si="5"/>
        <v>14.92625</v>
      </c>
    </row>
    <row r="106" spans="1:7" s="30" customFormat="1" ht="14.25" customHeight="1">
      <c r="A106" s="107">
        <v>372</v>
      </c>
      <c r="B106" s="107" t="s">
        <v>131</v>
      </c>
      <c r="C106" s="31">
        <f>SUM(C107+C108)</f>
        <v>21600</v>
      </c>
      <c r="D106" s="93">
        <f>SUM(D107+D108)</f>
        <v>160000</v>
      </c>
      <c r="E106" s="31">
        <f>SUM(E107+E108)</f>
        <v>23882</v>
      </c>
      <c r="F106" s="79">
        <f t="shared" si="4"/>
        <v>110.56481481481481</v>
      </c>
      <c r="G106" s="79">
        <f t="shared" si="5"/>
        <v>14.92625</v>
      </c>
    </row>
    <row r="107" spans="1:7" ht="14.25" customHeight="1">
      <c r="A107" s="128">
        <v>3721</v>
      </c>
      <c r="B107" s="128" t="s">
        <v>132</v>
      </c>
      <c r="C107" s="20">
        <v>21600</v>
      </c>
      <c r="D107" s="82">
        <f>'EKONOM.'!C72</f>
        <v>150000</v>
      </c>
      <c r="E107" s="20">
        <f>'EKONOM.'!D72</f>
        <v>23882</v>
      </c>
      <c r="F107" s="79">
        <f t="shared" si="4"/>
        <v>110.56481481481481</v>
      </c>
      <c r="G107" s="79">
        <f t="shared" si="5"/>
        <v>15.921333333333335</v>
      </c>
    </row>
    <row r="108" spans="1:7" ht="14.25" customHeight="1">
      <c r="A108" s="128">
        <v>3722</v>
      </c>
      <c r="B108" s="128" t="s">
        <v>133</v>
      </c>
      <c r="C108" s="20">
        <v>0</v>
      </c>
      <c r="D108" s="82">
        <f>'EKONOM.'!C73</f>
        <v>10000</v>
      </c>
      <c r="E108" s="20">
        <f>'EKONOM.'!D73</f>
        <v>0</v>
      </c>
      <c r="F108" s="79">
        <v>0</v>
      </c>
      <c r="G108" s="79">
        <f t="shared" si="5"/>
        <v>0</v>
      </c>
    </row>
    <row r="109" spans="1:7" ht="12.75">
      <c r="A109" s="107">
        <v>38</v>
      </c>
      <c r="B109" s="107" t="s">
        <v>134</v>
      </c>
      <c r="C109" s="108">
        <f>SUM(C110,C112)</f>
        <v>169480</v>
      </c>
      <c r="D109" s="109">
        <f>SUM(D110,D112)</f>
        <v>494900</v>
      </c>
      <c r="E109" s="108">
        <f>SUM(E110,E112)</f>
        <v>116189.8</v>
      </c>
      <c r="F109" s="79">
        <f t="shared" si="4"/>
        <v>68.55664385178191</v>
      </c>
      <c r="G109" s="79">
        <f t="shared" si="5"/>
        <v>23.477429783794708</v>
      </c>
    </row>
    <row r="110" spans="1:7" s="30" customFormat="1" ht="12.75">
      <c r="A110" s="107">
        <v>381</v>
      </c>
      <c r="B110" s="107" t="s">
        <v>135</v>
      </c>
      <c r="C110" s="31">
        <f>SUM(C111)</f>
        <v>117088</v>
      </c>
      <c r="D110" s="93">
        <f>SUM(D111)</f>
        <v>494900</v>
      </c>
      <c r="E110" s="31">
        <f>SUM(E111)</f>
        <v>116189.8</v>
      </c>
      <c r="F110" s="79">
        <f t="shared" si="4"/>
        <v>99.23288466794207</v>
      </c>
      <c r="G110" s="79">
        <f t="shared" si="5"/>
        <v>23.477429783794708</v>
      </c>
    </row>
    <row r="111" spans="1:7" ht="12.75">
      <c r="A111" s="104">
        <v>3811</v>
      </c>
      <c r="B111" s="104" t="s">
        <v>136</v>
      </c>
      <c r="C111" s="20">
        <v>117088</v>
      </c>
      <c r="D111" s="82">
        <f>'EKONOM.'!C76+'EKONOM.'!C21</f>
        <v>494900</v>
      </c>
      <c r="E111" s="20">
        <f>'EKONOM.'!D76+'EKONOM.'!D21</f>
        <v>116189.8</v>
      </c>
      <c r="F111" s="79">
        <f>SUM(E111/C111)*100</f>
        <v>99.23288466794207</v>
      </c>
      <c r="G111" s="79">
        <f t="shared" si="5"/>
        <v>23.477429783794708</v>
      </c>
    </row>
    <row r="112" spans="1:7" ht="12.75">
      <c r="A112" s="107">
        <v>383</v>
      </c>
      <c r="B112" s="107" t="s">
        <v>137</v>
      </c>
      <c r="C112" s="31">
        <f>SUM(C113)</f>
        <v>52392</v>
      </c>
      <c r="D112" s="93">
        <f>SUM(D113)</f>
        <v>0</v>
      </c>
      <c r="E112" s="31">
        <f>SUM(E113)</f>
        <v>0</v>
      </c>
      <c r="F112" s="79">
        <v>0</v>
      </c>
      <c r="G112" s="79">
        <v>0</v>
      </c>
    </row>
    <row r="113" spans="1:7" ht="12.75">
      <c r="A113" s="104">
        <v>3831</v>
      </c>
      <c r="B113" s="104" t="s">
        <v>138</v>
      </c>
      <c r="C113" s="20">
        <v>52392</v>
      </c>
      <c r="D113" s="82">
        <v>0</v>
      </c>
      <c r="E113" s="20">
        <f>'EKONOM.'!D78</f>
        <v>0</v>
      </c>
      <c r="F113" s="79">
        <v>0</v>
      </c>
      <c r="G113" s="79">
        <v>0</v>
      </c>
    </row>
    <row r="114" spans="1:7" ht="23.25" customHeight="1">
      <c r="A114" s="286" t="s">
        <v>139</v>
      </c>
      <c r="B114" s="286"/>
      <c r="C114" s="286"/>
      <c r="D114" s="286"/>
      <c r="E114" s="286"/>
      <c r="F114" s="286"/>
      <c r="G114" s="286"/>
    </row>
    <row r="115" spans="1:7" ht="14.25" customHeight="1">
      <c r="A115" s="129">
        <v>4</v>
      </c>
      <c r="B115" s="129" t="s">
        <v>18</v>
      </c>
      <c r="C115" s="130">
        <f>SUM(C116,C130)</f>
        <v>755167</v>
      </c>
      <c r="D115" s="131">
        <f>SUM(D116,D130)</f>
        <v>10510000</v>
      </c>
      <c r="E115" s="130">
        <f>SUM(E116,E130)</f>
        <v>1680457.35</v>
      </c>
      <c r="F115" s="76">
        <f aca="true" t="shared" si="7" ref="F115:F131">SUM(E115/C115)*100</f>
        <v>222.52791104484174</v>
      </c>
      <c r="G115" s="76">
        <f>SUM(E115/D115)*100</f>
        <v>15.989127973358707</v>
      </c>
    </row>
    <row r="116" spans="1:7" ht="13.5" customHeight="1">
      <c r="A116" s="107">
        <v>42</v>
      </c>
      <c r="B116" s="107" t="s">
        <v>140</v>
      </c>
      <c r="C116" s="108">
        <f>SUM(C117,C121,C126,C128)</f>
        <v>567071</v>
      </c>
      <c r="D116" s="109">
        <f>SUM(D117,D121,D126,D128)</f>
        <v>2010000</v>
      </c>
      <c r="E116" s="108">
        <f>SUM(E117,E121,E126,E128)</f>
        <v>695993.69</v>
      </c>
      <c r="F116" s="83">
        <f t="shared" si="7"/>
        <v>122.73484096347723</v>
      </c>
      <c r="G116" s="79">
        <f>SUM(E116/D116)*100</f>
        <v>34.62655174129353</v>
      </c>
    </row>
    <row r="117" spans="1:7" s="30" customFormat="1" ht="12.75">
      <c r="A117" s="107">
        <v>421</v>
      </c>
      <c r="B117" s="107" t="s">
        <v>141</v>
      </c>
      <c r="C117" s="108">
        <f>SUM(C118:C120)</f>
        <v>250398</v>
      </c>
      <c r="D117" s="109">
        <f>SUM(D118:D120)</f>
        <v>1600000</v>
      </c>
      <c r="E117" s="108">
        <f>SUM(E118:E120)</f>
        <v>573318.69</v>
      </c>
      <c r="F117" s="83">
        <f t="shared" si="7"/>
        <v>228.96296695660507</v>
      </c>
      <c r="G117" s="79">
        <f>SUM(E117/D117)*100</f>
        <v>35.832418125</v>
      </c>
    </row>
    <row r="118" spans="1:7" ht="12.75">
      <c r="A118" s="104">
        <v>4212</v>
      </c>
      <c r="B118" s="104" t="s">
        <v>142</v>
      </c>
      <c r="C118" s="132">
        <v>0</v>
      </c>
      <c r="D118" s="82">
        <f>'EKONOM.'!C82</f>
        <v>250000</v>
      </c>
      <c r="E118" s="132">
        <f>'EKONOM.'!D82</f>
        <v>0</v>
      </c>
      <c r="F118" s="83">
        <v>0</v>
      </c>
      <c r="G118" s="79">
        <f aca="true" t="shared" si="8" ref="G118:G132">SUM(E118/D118)*100</f>
        <v>0</v>
      </c>
    </row>
    <row r="119" spans="1:7" ht="12.75">
      <c r="A119" s="104">
        <v>4213</v>
      </c>
      <c r="B119" s="104" t="s">
        <v>143</v>
      </c>
      <c r="C119" s="132">
        <v>0</v>
      </c>
      <c r="D119" s="82">
        <f>'EKONOM.'!C83</f>
        <v>800000</v>
      </c>
      <c r="E119" s="132">
        <f>'EKONOM.'!D83</f>
        <v>403822.44</v>
      </c>
      <c r="F119" s="83" t="e">
        <f t="shared" si="7"/>
        <v>#DIV/0!</v>
      </c>
      <c r="G119" s="79">
        <v>0</v>
      </c>
    </row>
    <row r="120" spans="1:7" ht="12.75">
      <c r="A120" s="104">
        <v>4214</v>
      </c>
      <c r="B120" s="104" t="s">
        <v>144</v>
      </c>
      <c r="C120" s="132">
        <v>250398</v>
      </c>
      <c r="D120" s="82">
        <f>'EKONOM.'!C84</f>
        <v>550000</v>
      </c>
      <c r="E120" s="132">
        <f>'EKONOM.'!D84</f>
        <v>169496.25</v>
      </c>
      <c r="F120" s="83">
        <f t="shared" si="7"/>
        <v>67.6907363477344</v>
      </c>
      <c r="G120" s="79">
        <f t="shared" si="8"/>
        <v>30.8175</v>
      </c>
    </row>
    <row r="121" spans="1:7" s="30" customFormat="1" ht="12.75">
      <c r="A121" s="107">
        <v>422</v>
      </c>
      <c r="B121" s="107" t="s">
        <v>145</v>
      </c>
      <c r="C121" s="108">
        <f>SUM(C122:C125)</f>
        <v>47000</v>
      </c>
      <c r="D121" s="109">
        <f>SUM(D122:D125)</f>
        <v>410000</v>
      </c>
      <c r="E121" s="108">
        <f>SUM(E122:E125)</f>
        <v>59300</v>
      </c>
      <c r="F121" s="83">
        <f t="shared" si="7"/>
        <v>126.17021276595746</v>
      </c>
      <c r="G121" s="79">
        <f t="shared" si="8"/>
        <v>14.463414634146341</v>
      </c>
    </row>
    <row r="122" spans="1:7" ht="12.75">
      <c r="A122" s="104">
        <v>4221</v>
      </c>
      <c r="B122" s="104" t="s">
        <v>146</v>
      </c>
      <c r="C122" s="132">
        <v>47000</v>
      </c>
      <c r="D122" s="82">
        <f>'EKONOM.'!C86</f>
        <v>50000</v>
      </c>
      <c r="E122" s="132">
        <f>'EKONOM.'!D86</f>
        <v>0</v>
      </c>
      <c r="F122" s="83">
        <v>0</v>
      </c>
      <c r="G122" s="79">
        <f t="shared" si="8"/>
        <v>0</v>
      </c>
    </row>
    <row r="123" spans="1:7" ht="12.75">
      <c r="A123" s="104">
        <v>4222</v>
      </c>
      <c r="B123" s="104" t="s">
        <v>147</v>
      </c>
      <c r="C123" s="132">
        <v>0</v>
      </c>
      <c r="D123" s="82">
        <f>'EKONOM.'!C87</f>
        <v>10000</v>
      </c>
      <c r="E123" s="132">
        <f>'EKONOM.'!D87</f>
        <v>0</v>
      </c>
      <c r="F123" s="83">
        <v>0</v>
      </c>
      <c r="G123" s="79">
        <f t="shared" si="8"/>
        <v>0</v>
      </c>
    </row>
    <row r="124" spans="1:7" ht="12.75">
      <c r="A124" s="104">
        <v>4223</v>
      </c>
      <c r="B124" s="104" t="s">
        <v>148</v>
      </c>
      <c r="C124" s="132">
        <v>0</v>
      </c>
      <c r="D124" s="82">
        <f>'EKONOM.'!C88</f>
        <v>100000</v>
      </c>
      <c r="E124" s="132">
        <f>'EKONOM.'!D88</f>
        <v>0</v>
      </c>
      <c r="F124" s="83" t="e">
        <f t="shared" si="7"/>
        <v>#DIV/0!</v>
      </c>
      <c r="G124" s="79">
        <f t="shared" si="8"/>
        <v>0</v>
      </c>
    </row>
    <row r="125" spans="1:7" ht="12.75">
      <c r="A125" s="133">
        <v>4227</v>
      </c>
      <c r="B125" s="134" t="s">
        <v>149</v>
      </c>
      <c r="C125" s="132">
        <v>0</v>
      </c>
      <c r="D125" s="82">
        <f>'EKONOM.'!C89</f>
        <v>250000</v>
      </c>
      <c r="E125" s="132">
        <f>'EKONOM.'!D89</f>
        <v>59300</v>
      </c>
      <c r="F125" s="83">
        <v>0</v>
      </c>
      <c r="G125" s="79">
        <f t="shared" si="8"/>
        <v>23.72</v>
      </c>
    </row>
    <row r="126" spans="1:7" s="30" customFormat="1" ht="12.75">
      <c r="A126" s="135">
        <v>423</v>
      </c>
      <c r="B126" s="136" t="s">
        <v>150</v>
      </c>
      <c r="C126" s="108">
        <f>SUM(C127)</f>
        <v>0</v>
      </c>
      <c r="D126" s="108">
        <f>SUM(D127)</f>
        <v>0</v>
      </c>
      <c r="E126" s="108">
        <f>SUM(E127)</f>
        <v>0</v>
      </c>
      <c r="F126" s="83">
        <v>0</v>
      </c>
      <c r="G126" s="79">
        <v>0</v>
      </c>
    </row>
    <row r="127" spans="1:7" ht="12.75">
      <c r="A127" s="133">
        <v>4231</v>
      </c>
      <c r="B127" s="134" t="s">
        <v>151</v>
      </c>
      <c r="C127" s="132">
        <v>0</v>
      </c>
      <c r="D127" s="82">
        <f>'EKONOM.'!C91</f>
        <v>0</v>
      </c>
      <c r="E127" s="132">
        <f>'EKONOM.'!D91</f>
        <v>0</v>
      </c>
      <c r="F127" s="83">
        <v>0</v>
      </c>
      <c r="G127" s="79">
        <v>0</v>
      </c>
    </row>
    <row r="128" spans="1:7" ht="12.75">
      <c r="A128" s="135">
        <v>426</v>
      </c>
      <c r="B128" s="136" t="s">
        <v>152</v>
      </c>
      <c r="C128" s="108">
        <f>SUM(C129)</f>
        <v>269673</v>
      </c>
      <c r="D128" s="109">
        <f>SUM(D129)</f>
        <v>0</v>
      </c>
      <c r="E128" s="108">
        <f>SUM(E129)</f>
        <v>63375</v>
      </c>
      <c r="F128" s="83">
        <f t="shared" si="7"/>
        <v>23.500684161929446</v>
      </c>
      <c r="G128" s="79" t="e">
        <f t="shared" si="8"/>
        <v>#DIV/0!</v>
      </c>
    </row>
    <row r="129" spans="1:7" ht="12.75">
      <c r="A129" s="133">
        <v>4264</v>
      </c>
      <c r="B129" s="134" t="s">
        <v>153</v>
      </c>
      <c r="C129" s="132">
        <v>269673</v>
      </c>
      <c r="D129" s="82">
        <f>'EKONOM.'!C93</f>
        <v>0</v>
      </c>
      <c r="E129" s="132">
        <f>'EKONOM.'!D93</f>
        <v>63375</v>
      </c>
      <c r="F129" s="83">
        <f t="shared" si="7"/>
        <v>23.500684161929446</v>
      </c>
      <c r="G129" s="79" t="e">
        <f t="shared" si="8"/>
        <v>#DIV/0!</v>
      </c>
    </row>
    <row r="130" spans="1:7" ht="13.5" customHeight="1">
      <c r="A130" s="107">
        <v>45</v>
      </c>
      <c r="B130" s="107" t="s">
        <v>154</v>
      </c>
      <c r="C130" s="120">
        <f aca="true" t="shared" si="9" ref="C130:E131">SUM(C131)</f>
        <v>188096</v>
      </c>
      <c r="D130" s="121">
        <f t="shared" si="9"/>
        <v>8500000</v>
      </c>
      <c r="E130" s="120">
        <f t="shared" si="9"/>
        <v>984463.66</v>
      </c>
      <c r="F130" s="83">
        <f t="shared" si="7"/>
        <v>523.3836232562096</v>
      </c>
      <c r="G130" s="79">
        <f t="shared" si="8"/>
        <v>11.581925411764708</v>
      </c>
    </row>
    <row r="131" spans="1:7" s="30" customFormat="1" ht="13.5" customHeight="1">
      <c r="A131" s="107">
        <v>451</v>
      </c>
      <c r="B131" s="107" t="s">
        <v>155</v>
      </c>
      <c r="C131" s="31">
        <f t="shared" si="9"/>
        <v>188096</v>
      </c>
      <c r="D131" s="93">
        <f t="shared" si="9"/>
        <v>8500000</v>
      </c>
      <c r="E131" s="31">
        <f t="shared" si="9"/>
        <v>984463.66</v>
      </c>
      <c r="F131" s="83">
        <f t="shared" si="7"/>
        <v>523.3836232562096</v>
      </c>
      <c r="G131" s="79">
        <f t="shared" si="8"/>
        <v>11.581925411764708</v>
      </c>
    </row>
    <row r="132" spans="1:7" s="30" customFormat="1" ht="12.75">
      <c r="A132" s="104">
        <v>4511</v>
      </c>
      <c r="B132" s="104" t="s">
        <v>155</v>
      </c>
      <c r="C132" s="20">
        <v>188096</v>
      </c>
      <c r="D132" s="82">
        <f>'EKONOM.'!C96</f>
        <v>8500000</v>
      </c>
      <c r="E132" s="20">
        <f>'EKONOM.'!D95</f>
        <v>984463.66</v>
      </c>
      <c r="F132" s="83">
        <f>SUM(E132/C132)*100</f>
        <v>523.3836232562096</v>
      </c>
      <c r="G132" s="79">
        <f t="shared" si="8"/>
        <v>11.581925411764708</v>
      </c>
    </row>
    <row r="133" spans="1:7" ht="22.5" customHeight="1">
      <c r="A133" s="287" t="s">
        <v>156</v>
      </c>
      <c r="B133" s="287"/>
      <c r="C133" s="287"/>
      <c r="D133" s="287"/>
      <c r="E133" s="287"/>
      <c r="F133" s="287" t="e">
        <f>SUM(E133/C133)*100</f>
        <v>#DIV/0!</v>
      </c>
      <c r="G133" s="287" t="e">
        <f>SUM(E133/D133)*100</f>
        <v>#DIV/0!</v>
      </c>
    </row>
    <row r="134" spans="1:7" s="30" customFormat="1" ht="13.5" customHeight="1">
      <c r="A134" s="288" t="s">
        <v>156</v>
      </c>
      <c r="B134" s="288"/>
      <c r="C134" s="137">
        <f aca="true" t="shared" si="10" ref="C134:E136">SUM(C135)</f>
        <v>0</v>
      </c>
      <c r="D134" s="138">
        <f t="shared" si="10"/>
        <v>0</v>
      </c>
      <c r="E134" s="137">
        <f t="shared" si="10"/>
        <v>0</v>
      </c>
      <c r="F134" s="139">
        <v>0</v>
      </c>
      <c r="G134" s="140">
        <v>0</v>
      </c>
    </row>
    <row r="135" spans="1:7" s="30" customFormat="1" ht="12.75">
      <c r="A135" s="107">
        <v>54</v>
      </c>
      <c r="B135" s="107" t="s">
        <v>157</v>
      </c>
      <c r="C135" s="31">
        <f t="shared" si="10"/>
        <v>0</v>
      </c>
      <c r="D135" s="93">
        <f t="shared" si="10"/>
        <v>0</v>
      </c>
      <c r="E135" s="31">
        <f t="shared" si="10"/>
        <v>0</v>
      </c>
      <c r="F135" s="83">
        <v>0</v>
      </c>
      <c r="G135" s="79">
        <v>0</v>
      </c>
    </row>
    <row r="136" spans="1:7" ht="12.75">
      <c r="A136" s="141">
        <v>544</v>
      </c>
      <c r="B136" s="30" t="s">
        <v>158</v>
      </c>
      <c r="C136" s="31">
        <f>SUM(C137)</f>
        <v>0</v>
      </c>
      <c r="D136" s="93">
        <f t="shared" si="10"/>
        <v>0</v>
      </c>
      <c r="E136" s="31">
        <f t="shared" si="10"/>
        <v>0</v>
      </c>
      <c r="F136" s="83">
        <v>0</v>
      </c>
      <c r="G136" s="79">
        <v>0</v>
      </c>
    </row>
    <row r="137" spans="1:7" ht="12.75">
      <c r="A137" s="19">
        <v>5445</v>
      </c>
      <c r="B137" s="13" t="s">
        <v>159</v>
      </c>
      <c r="C137" s="20">
        <v>0</v>
      </c>
      <c r="D137" s="142">
        <v>0</v>
      </c>
      <c r="E137" s="20">
        <v>0</v>
      </c>
      <c r="F137" s="83">
        <v>0</v>
      </c>
      <c r="G137" s="79">
        <v>0</v>
      </c>
    </row>
    <row r="138" spans="1:7" ht="12.75">
      <c r="A138" s="289">
        <v>0</v>
      </c>
      <c r="B138" s="289"/>
      <c r="C138" s="289"/>
      <c r="D138" s="289"/>
      <c r="E138" s="289"/>
      <c r="F138" s="289"/>
      <c r="G138" s="289"/>
    </row>
    <row r="139" spans="1:7" ht="12.75">
      <c r="A139" s="284" t="s">
        <v>160</v>
      </c>
      <c r="B139" s="284"/>
      <c r="C139" s="137">
        <f aca="true" t="shared" si="11" ref="C139:E141">SUM(C140)</f>
        <v>0</v>
      </c>
      <c r="D139" s="138">
        <f t="shared" si="11"/>
        <v>0</v>
      </c>
      <c r="E139" s="137">
        <f t="shared" si="11"/>
        <v>0</v>
      </c>
      <c r="F139" s="143">
        <v>0</v>
      </c>
      <c r="G139" s="143">
        <v>0</v>
      </c>
    </row>
    <row r="140" spans="1:7" ht="12.75">
      <c r="A140" s="141">
        <v>92</v>
      </c>
      <c r="B140" s="30" t="s">
        <v>161</v>
      </c>
      <c r="C140" s="93">
        <f t="shared" si="11"/>
        <v>0</v>
      </c>
      <c r="D140" s="93">
        <f t="shared" si="11"/>
        <v>0</v>
      </c>
      <c r="E140" s="31">
        <f t="shared" si="11"/>
        <v>0</v>
      </c>
      <c r="F140" s="17">
        <v>0</v>
      </c>
      <c r="G140" s="17">
        <v>0</v>
      </c>
    </row>
    <row r="141" spans="1:7" ht="12.75">
      <c r="A141" s="141">
        <v>922</v>
      </c>
      <c r="B141" s="30" t="s">
        <v>162</v>
      </c>
      <c r="C141" s="93">
        <f t="shared" si="11"/>
        <v>0</v>
      </c>
      <c r="D141" s="93">
        <f t="shared" si="11"/>
        <v>0</v>
      </c>
      <c r="E141" s="31">
        <f t="shared" si="11"/>
        <v>0</v>
      </c>
      <c r="F141" s="17">
        <v>0</v>
      </c>
      <c r="G141" s="17">
        <v>0</v>
      </c>
    </row>
    <row r="142" spans="1:7" ht="12.75">
      <c r="A142" s="19">
        <v>9221</v>
      </c>
      <c r="B142" s="13" t="s">
        <v>163</v>
      </c>
      <c r="C142" s="20">
        <v>0</v>
      </c>
      <c r="D142" s="142">
        <v>0</v>
      </c>
      <c r="E142" s="20">
        <v>0</v>
      </c>
      <c r="F142" s="17">
        <v>0</v>
      </c>
      <c r="G142" s="17">
        <v>0</v>
      </c>
    </row>
    <row r="143" ht="12.75">
      <c r="A143" s="19"/>
    </row>
  </sheetData>
  <sheetProtection selectLockedCells="1" selectUnlockedCells="1"/>
  <mergeCells count="13">
    <mergeCell ref="A139:B139"/>
    <mergeCell ref="A49:G49"/>
    <mergeCell ref="A55:G55"/>
    <mergeCell ref="A114:G114"/>
    <mergeCell ref="A133:G133"/>
    <mergeCell ref="A134:B134"/>
    <mergeCell ref="A138:G138"/>
    <mergeCell ref="A2:G2"/>
    <mergeCell ref="A3:G3"/>
    <mergeCell ref="A4:G4"/>
    <mergeCell ref="A5:G5"/>
    <mergeCell ref="A6:G6"/>
    <mergeCell ref="A8:B8"/>
  </mergeCells>
  <printOptions/>
  <pageMargins left="0.984251968503937" right="0.6299212598425197" top="0.7086614173228347" bottom="0.6299212598425197" header="0.2755905511811024" footer="0.1968503937007874"/>
  <pageSetup horizontalDpi="600" verticalDpi="600" orientation="landscape" paperSize="9" r:id="rId1"/>
  <headerFooter alignWithMargins="0">
    <oddHeader>&amp;R&amp;"Times New Roman,Regular"&amp;12OPĆI DIO</oddHeader>
    <oddFooter xml:space="preserve">&amp;C- &amp;P+2 -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7.57421875" style="13" customWidth="1"/>
    <col min="2" max="2" width="66.421875" style="13" customWidth="1"/>
    <col min="3" max="3" width="27.140625" style="17" customWidth="1"/>
    <col min="4" max="4" width="22.57421875" style="17" customWidth="1"/>
    <col min="5" max="5" width="4.8515625" style="13" customWidth="1"/>
    <col min="6" max="16384" width="9.140625" style="13" customWidth="1"/>
  </cols>
  <sheetData>
    <row r="1" spans="1:4" s="58" customFormat="1" ht="19.5" customHeight="1">
      <c r="A1" s="60" t="s">
        <v>34</v>
      </c>
      <c r="C1" s="290"/>
      <c r="D1" s="290"/>
    </row>
    <row r="2" spans="1:5" s="58" customFormat="1" ht="19.5" customHeight="1">
      <c r="A2" s="291" t="s">
        <v>164</v>
      </c>
      <c r="B2" s="291"/>
      <c r="C2" s="291"/>
      <c r="D2" s="291"/>
      <c r="E2" s="291"/>
    </row>
    <row r="3" spans="1:5" s="58" customFormat="1" ht="17.25" customHeight="1">
      <c r="A3" s="280" t="s">
        <v>165</v>
      </c>
      <c r="B3" s="280"/>
      <c r="C3" s="280"/>
      <c r="D3" s="280"/>
      <c r="E3" s="280"/>
    </row>
    <row r="4" spans="1:5" s="58" customFormat="1" ht="16.5" customHeight="1">
      <c r="A4" s="272" t="s">
        <v>353</v>
      </c>
      <c r="B4" s="272"/>
      <c r="C4" s="272"/>
      <c r="D4" s="272"/>
      <c r="E4" s="272"/>
    </row>
    <row r="5" spans="1:5" s="58" customFormat="1" ht="18" customHeight="1">
      <c r="A5" s="272" t="s">
        <v>166</v>
      </c>
      <c r="B5" s="272"/>
      <c r="C5" s="272"/>
      <c r="D5" s="272"/>
      <c r="E5" s="272"/>
    </row>
    <row r="6" spans="1:5" ht="26.25" customHeight="1">
      <c r="A6" s="144" t="s">
        <v>43</v>
      </c>
      <c r="B6" s="145" t="s">
        <v>167</v>
      </c>
      <c r="C6" s="146" t="s">
        <v>351</v>
      </c>
      <c r="D6" s="147" t="s">
        <v>352</v>
      </c>
      <c r="E6" s="148" t="s">
        <v>168</v>
      </c>
    </row>
    <row r="7" spans="1:5" ht="12.75" customHeight="1">
      <c r="A7" s="292" t="s">
        <v>7</v>
      </c>
      <c r="B7" s="292"/>
      <c r="C7" s="149" t="s">
        <v>8</v>
      </c>
      <c r="D7" s="149" t="s">
        <v>9</v>
      </c>
      <c r="E7" s="150" t="s">
        <v>10</v>
      </c>
    </row>
    <row r="8" spans="1:5" ht="18" customHeight="1">
      <c r="A8" s="151" t="s">
        <v>169</v>
      </c>
      <c r="B8" s="152"/>
      <c r="C8" s="153">
        <f>SUM(C9,C11)</f>
        <v>14650000</v>
      </c>
      <c r="D8" s="153">
        <f>SUM(D9,D11)</f>
        <v>2651943.46</v>
      </c>
      <c r="E8" s="154">
        <f>SUM(D8/C8)*100</f>
        <v>18.102003139931742</v>
      </c>
    </row>
    <row r="9" spans="1:5" ht="21.75" customHeight="1">
      <c r="A9" s="155" t="s">
        <v>170</v>
      </c>
      <c r="B9" s="152"/>
      <c r="C9" s="156">
        <f>SUM(C10)</f>
        <v>180000</v>
      </c>
      <c r="D9" s="156">
        <f>SUM(D10)</f>
        <v>23245</v>
      </c>
      <c r="E9" s="154">
        <f>SUM(D9/C9)*100</f>
        <v>12.913888888888888</v>
      </c>
    </row>
    <row r="10" spans="1:5" ht="15" customHeight="1">
      <c r="A10" s="157" t="s">
        <v>171</v>
      </c>
      <c r="B10" s="152"/>
      <c r="C10" s="158">
        <f>'POS.DIO'!D10</f>
        <v>180000</v>
      </c>
      <c r="D10" s="158">
        <f>'POS.DIO'!E10</f>
        <v>23245</v>
      </c>
      <c r="E10" s="154">
        <f>SUM(D10/C10)*100</f>
        <v>12.913888888888888</v>
      </c>
    </row>
    <row r="11" spans="1:5" ht="25.5" customHeight="1">
      <c r="A11" s="155" t="s">
        <v>172</v>
      </c>
      <c r="B11" s="159"/>
      <c r="C11" s="160">
        <f>SUM(C12)</f>
        <v>14470000</v>
      </c>
      <c r="D11" s="160">
        <f>SUM(D12)</f>
        <v>2628698.46</v>
      </c>
      <c r="E11" s="154">
        <f>SUM(D11/C11)*100</f>
        <v>18.166540843123705</v>
      </c>
    </row>
    <row r="12" spans="1:5" ht="15" customHeight="1">
      <c r="A12" s="157" t="s">
        <v>173</v>
      </c>
      <c r="B12" s="159"/>
      <c r="C12" s="161">
        <f>'POS.DIO'!D29</f>
        <v>14470000</v>
      </c>
      <c r="D12" s="161">
        <f>'POS.DIO'!E29</f>
        <v>2628698.46</v>
      </c>
      <c r="E12" s="162">
        <f>SUM(D12/C12)*100</f>
        <v>18.166540843123705</v>
      </c>
    </row>
    <row r="13" spans="3:4" ht="12.75">
      <c r="C13" s="13"/>
      <c r="D13" s="13"/>
    </row>
    <row r="14" spans="3:4" ht="12.75">
      <c r="C14" s="13"/>
      <c r="D14" s="13"/>
    </row>
    <row r="15" spans="3:4" ht="12.75">
      <c r="C15" s="13"/>
      <c r="D15" s="13"/>
    </row>
    <row r="16" spans="3:4" ht="12.75">
      <c r="C16" s="13"/>
      <c r="D16" s="13"/>
    </row>
    <row r="17" spans="3:4" ht="12.75">
      <c r="C17" s="13"/>
      <c r="D17" s="13"/>
    </row>
    <row r="18" spans="3:4" ht="12.75" customHeight="1">
      <c r="C18" s="13"/>
      <c r="D18" s="13"/>
    </row>
    <row r="19" spans="3:4" ht="12.75" customHeight="1">
      <c r="C19" s="13"/>
      <c r="D19" s="13"/>
    </row>
    <row r="20" spans="3:4" ht="12.75">
      <c r="C20" s="13"/>
      <c r="D20" s="13"/>
    </row>
    <row r="21" ht="12.75">
      <c r="A21" s="163"/>
    </row>
  </sheetData>
  <sheetProtection selectLockedCells="1" selectUnlockedCells="1"/>
  <mergeCells count="6">
    <mergeCell ref="C1:D1"/>
    <mergeCell ref="A2:E2"/>
    <mergeCell ref="A3:E3"/>
    <mergeCell ref="A4:E4"/>
    <mergeCell ref="A5:E5"/>
    <mergeCell ref="A7:B7"/>
  </mergeCells>
  <printOptions/>
  <pageMargins left="0.9448818897637796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&amp;R&amp;"Times New Roman,Regular"&amp;12POSEBNI DIO
ORGANIZACIJSKA KLASIFIKACIJA</oddHeader>
    <oddFooter>&amp;C- &amp;P+6 -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0"/>
  <sheetViews>
    <sheetView zoomScalePageLayoutView="0" workbookViewId="0" topLeftCell="A19">
      <selection activeCell="D67" sqref="D67"/>
    </sheetView>
  </sheetViews>
  <sheetFormatPr defaultColWidth="11.57421875" defaultRowHeight="12.75"/>
  <cols>
    <col min="1" max="1" width="7.57421875" style="13" customWidth="1"/>
    <col min="2" max="2" width="66.7109375" style="13" customWidth="1"/>
    <col min="3" max="3" width="23.28125" style="17" customWidth="1"/>
    <col min="4" max="4" width="22.28125" style="17" customWidth="1"/>
    <col min="5" max="5" width="6.57421875" style="13" customWidth="1"/>
    <col min="6" max="248" width="9.140625" style="13" customWidth="1"/>
  </cols>
  <sheetData>
    <row r="1" spans="1:4" s="58" customFormat="1" ht="19.5" customHeight="1">
      <c r="A1" s="60" t="s">
        <v>34</v>
      </c>
      <c r="C1" s="290"/>
      <c r="D1" s="290"/>
    </row>
    <row r="2" spans="1:5" s="58" customFormat="1" ht="19.5" customHeight="1">
      <c r="A2" s="291" t="s">
        <v>164</v>
      </c>
      <c r="B2" s="291"/>
      <c r="C2" s="291"/>
      <c r="D2" s="291"/>
      <c r="E2" s="291"/>
    </row>
    <row r="3" spans="1:5" s="58" customFormat="1" ht="17.25" customHeight="1">
      <c r="A3" s="280" t="s">
        <v>165</v>
      </c>
      <c r="B3" s="280"/>
      <c r="C3" s="280"/>
      <c r="D3" s="280"/>
      <c r="E3" s="280"/>
    </row>
    <row r="4" spans="1:5" s="58" customFormat="1" ht="16.5" customHeight="1">
      <c r="A4" s="272" t="s">
        <v>353</v>
      </c>
      <c r="B4" s="272"/>
      <c r="C4" s="272"/>
      <c r="D4" s="272"/>
      <c r="E4" s="272"/>
    </row>
    <row r="5" spans="1:5" s="58" customFormat="1" ht="18" customHeight="1">
      <c r="A5" s="272" t="s">
        <v>174</v>
      </c>
      <c r="B5" s="272"/>
      <c r="C5" s="272"/>
      <c r="D5" s="272"/>
      <c r="E5" s="272"/>
    </row>
    <row r="6" spans="1:5" ht="26.25" customHeight="1">
      <c r="A6" s="144" t="s">
        <v>175</v>
      </c>
      <c r="B6" s="145" t="s">
        <v>176</v>
      </c>
      <c r="C6" s="146" t="s">
        <v>354</v>
      </c>
      <c r="D6" s="147" t="s">
        <v>355</v>
      </c>
      <c r="E6" s="148" t="s">
        <v>168</v>
      </c>
    </row>
    <row r="7" spans="1:5" ht="12.75" customHeight="1">
      <c r="A7" s="292" t="s">
        <v>7</v>
      </c>
      <c r="B7" s="292"/>
      <c r="C7" s="149" t="s">
        <v>8</v>
      </c>
      <c r="D7" s="149" t="s">
        <v>9</v>
      </c>
      <c r="E7" s="150" t="s">
        <v>10</v>
      </c>
    </row>
    <row r="8" spans="1:5" ht="18.75" customHeight="1">
      <c r="A8" s="151" t="s">
        <v>169</v>
      </c>
      <c r="B8" s="152"/>
      <c r="C8" s="153">
        <f>SUM(C9,C22)</f>
        <v>14650000</v>
      </c>
      <c r="D8" s="153">
        <f>SUM(D9,D22)</f>
        <v>2651943.46</v>
      </c>
      <c r="E8" s="154">
        <f>SUM(D8/C8)*100</f>
        <v>18.102003139931742</v>
      </c>
    </row>
    <row r="9" spans="1:5" ht="15.75" customHeight="1">
      <c r="A9" s="155" t="s">
        <v>170</v>
      </c>
      <c r="B9" s="152"/>
      <c r="C9" s="156">
        <f>SUM(C10)</f>
        <v>180000</v>
      </c>
      <c r="D9" s="156">
        <f>SUM(D10)</f>
        <v>23245</v>
      </c>
      <c r="E9" s="154">
        <f aca="true" t="shared" si="0" ref="E9:E72">SUM(D9/C9)*100</f>
        <v>12.913888888888888</v>
      </c>
    </row>
    <row r="10" spans="1:5" ht="14.25" customHeight="1">
      <c r="A10" s="164" t="s">
        <v>177</v>
      </c>
      <c r="B10" s="152"/>
      <c r="C10" s="158">
        <f>SUM(C11)</f>
        <v>180000</v>
      </c>
      <c r="D10" s="158">
        <f>SUM(D11)</f>
        <v>23245</v>
      </c>
      <c r="E10" s="154">
        <f t="shared" si="0"/>
        <v>12.913888888888888</v>
      </c>
    </row>
    <row r="11" spans="1:5" ht="12.75">
      <c r="A11" s="165">
        <v>3</v>
      </c>
      <c r="B11" s="166" t="s">
        <v>178</v>
      </c>
      <c r="C11" s="156">
        <f>SUM(C12,C19)</f>
        <v>180000</v>
      </c>
      <c r="D11" s="156">
        <f>SUM(D12,D19)</f>
        <v>23245</v>
      </c>
      <c r="E11" s="154">
        <f t="shared" si="0"/>
        <v>12.913888888888888</v>
      </c>
    </row>
    <row r="12" spans="1:5" ht="12.75">
      <c r="A12" s="167">
        <v>32</v>
      </c>
      <c r="B12" s="151" t="s">
        <v>93</v>
      </c>
      <c r="C12" s="168">
        <f>SUM(C16+C13)</f>
        <v>170000</v>
      </c>
      <c r="D12" s="168">
        <f>SUM(D16+D13)</f>
        <v>23245</v>
      </c>
      <c r="E12" s="154">
        <f t="shared" si="0"/>
        <v>13.673529411764706</v>
      </c>
    </row>
    <row r="13" spans="1:5" ht="12.75">
      <c r="A13" s="167">
        <v>323</v>
      </c>
      <c r="B13" s="151" t="s">
        <v>104</v>
      </c>
      <c r="C13" s="168">
        <f>SUM(C14:C15)</f>
        <v>40000</v>
      </c>
      <c r="D13" s="168">
        <f>SUM(D14:D15)</f>
        <v>13670</v>
      </c>
      <c r="E13" s="154">
        <f t="shared" si="0"/>
        <v>34.175</v>
      </c>
    </row>
    <row r="14" spans="1:5" ht="12.75">
      <c r="A14" s="169">
        <v>3233</v>
      </c>
      <c r="B14" s="170" t="s">
        <v>107</v>
      </c>
      <c r="C14" s="158">
        <f>'POS.DIO'!D24</f>
        <v>20000</v>
      </c>
      <c r="D14" s="158">
        <f>'POS.DIO'!E24</f>
        <v>13670</v>
      </c>
      <c r="E14" s="154">
        <f t="shared" si="0"/>
        <v>68.35</v>
      </c>
    </row>
    <row r="15" spans="1:5" ht="12.75">
      <c r="A15" s="169">
        <v>3235</v>
      </c>
      <c r="B15" s="170" t="s">
        <v>109</v>
      </c>
      <c r="C15" s="158">
        <f>'POS.DIO'!D25</f>
        <v>20000</v>
      </c>
      <c r="D15" s="158">
        <f>'POS.DIO'!E25</f>
        <v>0</v>
      </c>
      <c r="E15" s="154">
        <f t="shared" si="0"/>
        <v>0</v>
      </c>
    </row>
    <row r="16" spans="1:5" ht="12.75">
      <c r="A16" s="167">
        <v>329</v>
      </c>
      <c r="B16" s="151" t="s">
        <v>115</v>
      </c>
      <c r="C16" s="168">
        <f>SUM(C17:C18)</f>
        <v>130000</v>
      </c>
      <c r="D16" s="168">
        <f>SUM(D17:D18)</f>
        <v>9575</v>
      </c>
      <c r="E16" s="154">
        <f t="shared" si="0"/>
        <v>7.365384615384615</v>
      </c>
    </row>
    <row r="17" spans="1:5" ht="14.25" customHeight="1">
      <c r="A17" s="171">
        <v>3291</v>
      </c>
      <c r="B17" s="172" t="s">
        <v>116</v>
      </c>
      <c r="C17" s="173">
        <f>'POS.DIO'!D16+'POS.DIO'!D27</f>
        <v>30000</v>
      </c>
      <c r="D17" s="173">
        <f>'POS.DIO'!E16+'POS.DIO'!E27</f>
        <v>0</v>
      </c>
      <c r="E17" s="154">
        <f t="shared" si="0"/>
        <v>0</v>
      </c>
    </row>
    <row r="18" spans="1:5" ht="12.75">
      <c r="A18" s="174">
        <v>3299</v>
      </c>
      <c r="B18" s="175" t="s">
        <v>179</v>
      </c>
      <c r="C18" s="176">
        <f>'POS.DIO'!D17</f>
        <v>100000</v>
      </c>
      <c r="D18" s="176">
        <f>'POS.DIO'!E17</f>
        <v>9575</v>
      </c>
      <c r="E18" s="154">
        <f t="shared" si="0"/>
        <v>9.575</v>
      </c>
    </row>
    <row r="19" spans="1:5" ht="12.75">
      <c r="A19" s="167">
        <v>38</v>
      </c>
      <c r="B19" s="151" t="s">
        <v>134</v>
      </c>
      <c r="C19" s="168">
        <f>SUM(C20)</f>
        <v>10000</v>
      </c>
      <c r="D19" s="168">
        <f>SUM(D20)</f>
        <v>0</v>
      </c>
      <c r="E19" s="154">
        <f t="shared" si="0"/>
        <v>0</v>
      </c>
    </row>
    <row r="20" spans="1:5" ht="12.75">
      <c r="A20" s="167">
        <v>381</v>
      </c>
      <c r="B20" s="151" t="s">
        <v>135</v>
      </c>
      <c r="C20" s="168">
        <f>SUM(C21:C21)</f>
        <v>10000</v>
      </c>
      <c r="D20" s="168">
        <f>SUM(D21:D21)</f>
        <v>0</v>
      </c>
      <c r="E20" s="154">
        <f t="shared" si="0"/>
        <v>0</v>
      </c>
    </row>
    <row r="21" spans="1:5" ht="12.75">
      <c r="A21" s="174">
        <v>3811</v>
      </c>
      <c r="B21" s="175" t="s">
        <v>136</v>
      </c>
      <c r="C21" s="176">
        <f>'POS.DIO'!D22</f>
        <v>10000</v>
      </c>
      <c r="D21" s="176">
        <f>'POS.DIO'!E22</f>
        <v>0</v>
      </c>
      <c r="E21" s="154">
        <f t="shared" si="0"/>
        <v>0</v>
      </c>
    </row>
    <row r="22" spans="1:5" ht="21" customHeight="1">
      <c r="A22" s="155" t="s">
        <v>172</v>
      </c>
      <c r="B22" s="159"/>
      <c r="C22" s="160">
        <f>SUM(C23)</f>
        <v>14470000</v>
      </c>
      <c r="D22" s="160">
        <f>SUM(D23)</f>
        <v>2628698.46</v>
      </c>
      <c r="E22" s="154">
        <f t="shared" si="0"/>
        <v>18.166540843123705</v>
      </c>
    </row>
    <row r="23" spans="1:5" ht="15" customHeight="1">
      <c r="A23" s="164" t="s">
        <v>180</v>
      </c>
      <c r="B23" s="177"/>
      <c r="C23" s="161">
        <f>SUM(C24,C79,C97)</f>
        <v>14470000</v>
      </c>
      <c r="D23" s="161">
        <f>SUM(D24,D79,D97)</f>
        <v>2628698.46</v>
      </c>
      <c r="E23" s="154">
        <f t="shared" si="0"/>
        <v>18.166540843123705</v>
      </c>
    </row>
    <row r="24" spans="1:5" ht="12.75">
      <c r="A24" s="165">
        <v>3</v>
      </c>
      <c r="B24" s="166" t="s">
        <v>178</v>
      </c>
      <c r="C24" s="178">
        <f>SUM(C25,C33,C60+C67+C70+C74)</f>
        <v>3960000</v>
      </c>
      <c r="D24" s="178">
        <f>SUM(D25,D33,D60+D67+D70+D74)</f>
        <v>948241.1099999999</v>
      </c>
      <c r="E24" s="154">
        <f t="shared" si="0"/>
        <v>23.945482575757573</v>
      </c>
    </row>
    <row r="25" spans="1:5" ht="12.75" customHeight="1">
      <c r="A25" s="167">
        <v>31</v>
      </c>
      <c r="B25" s="151" t="s">
        <v>86</v>
      </c>
      <c r="C25" s="179">
        <f>SUM(C26,C28,C30)</f>
        <v>501000</v>
      </c>
      <c r="D25" s="179">
        <f>SUM(D26,D28,D30)</f>
        <v>188917.44</v>
      </c>
      <c r="E25" s="154">
        <f t="shared" si="0"/>
        <v>37.708071856287425</v>
      </c>
    </row>
    <row r="26" spans="1:5" ht="12.75" customHeight="1">
      <c r="A26" s="167">
        <v>311</v>
      </c>
      <c r="B26" s="180" t="s">
        <v>181</v>
      </c>
      <c r="C26" s="179">
        <f>SUM(C27)</f>
        <v>400000</v>
      </c>
      <c r="D26" s="179">
        <f>SUM(D27)</f>
        <v>160991.17</v>
      </c>
      <c r="E26" s="154">
        <f t="shared" si="0"/>
        <v>40.2477925</v>
      </c>
    </row>
    <row r="27" spans="1:5" ht="12.75" customHeight="1">
      <c r="A27" s="174">
        <v>3111</v>
      </c>
      <c r="B27" s="175" t="s">
        <v>88</v>
      </c>
      <c r="C27" s="161">
        <f>'POS.DIO'!D36+'POS.DIO'!D212</f>
        <v>400000</v>
      </c>
      <c r="D27" s="161">
        <f>'POS.DIO'!E36+'POS.DIO'!E212</f>
        <v>160991.17</v>
      </c>
      <c r="E27" s="154">
        <f t="shared" si="0"/>
        <v>40.2477925</v>
      </c>
    </row>
    <row r="28" spans="1:5" s="30" customFormat="1" ht="12.75" customHeight="1">
      <c r="A28" s="181">
        <v>312</v>
      </c>
      <c r="B28" s="182" t="s">
        <v>89</v>
      </c>
      <c r="C28" s="183">
        <f>SUM(C29)</f>
        <v>10000</v>
      </c>
      <c r="D28" s="183">
        <f>SUM(D29)</f>
        <v>1200</v>
      </c>
      <c r="E28" s="154">
        <f t="shared" si="0"/>
        <v>12</v>
      </c>
    </row>
    <row r="29" spans="1:5" ht="12.75" customHeight="1">
      <c r="A29" s="174">
        <v>3121</v>
      </c>
      <c r="B29" s="184" t="s">
        <v>89</v>
      </c>
      <c r="C29" s="161">
        <f>'POS.DIO'!D38</f>
        <v>10000</v>
      </c>
      <c r="D29" s="161">
        <f>'POS.DIO'!E38</f>
        <v>1200</v>
      </c>
      <c r="E29" s="154">
        <f t="shared" si="0"/>
        <v>12</v>
      </c>
    </row>
    <row r="30" spans="1:5" s="30" customFormat="1" ht="12" customHeight="1">
      <c r="A30" s="181">
        <v>313</v>
      </c>
      <c r="B30" s="3" t="s">
        <v>90</v>
      </c>
      <c r="C30" s="183">
        <f>SUM(C31:C32)</f>
        <v>91000</v>
      </c>
      <c r="D30" s="183">
        <f>SUM(D31:D32)</f>
        <v>26726.27</v>
      </c>
      <c r="E30" s="154">
        <f t="shared" si="0"/>
        <v>29.369527472527473</v>
      </c>
    </row>
    <row r="31" spans="1:5" ht="12" customHeight="1">
      <c r="A31" s="174">
        <v>3132</v>
      </c>
      <c r="B31" s="184" t="s">
        <v>91</v>
      </c>
      <c r="C31" s="161">
        <f>'POS.DIO'!D40+'POS.DIO'!D214</f>
        <v>75000</v>
      </c>
      <c r="D31" s="161">
        <f>'POS.DIO'!E40+'POS.DIO'!E214</f>
        <v>26079.53</v>
      </c>
      <c r="E31" s="154">
        <f t="shared" si="0"/>
        <v>34.772706666666664</v>
      </c>
    </row>
    <row r="32" spans="1:5" ht="12" customHeight="1">
      <c r="A32" s="174">
        <v>3133</v>
      </c>
      <c r="B32" s="184" t="s">
        <v>92</v>
      </c>
      <c r="C32" s="161">
        <f>'POS.DIO'!D41+'POS.DIO'!D215</f>
        <v>16000</v>
      </c>
      <c r="D32" s="161">
        <f>'POS.DIO'!E41+'POS.DIO'!E215</f>
        <v>646.74</v>
      </c>
      <c r="E32" s="154">
        <f t="shared" si="0"/>
        <v>4.0421249999999995</v>
      </c>
    </row>
    <row r="33" spans="1:5" ht="12.75" customHeight="1">
      <c r="A33" s="167">
        <v>32</v>
      </c>
      <c r="B33" s="151" t="s">
        <v>93</v>
      </c>
      <c r="C33" s="179">
        <f>SUM(C34,C38,C44,C54)</f>
        <v>2739600</v>
      </c>
      <c r="D33" s="179">
        <f>SUM(D34,D38,D44,D54)</f>
        <v>604199.47</v>
      </c>
      <c r="E33" s="154">
        <f t="shared" si="0"/>
        <v>22.054295152577016</v>
      </c>
    </row>
    <row r="34" spans="1:5" ht="12.75" customHeight="1">
      <c r="A34" s="167">
        <v>321</v>
      </c>
      <c r="B34" s="151" t="s">
        <v>182</v>
      </c>
      <c r="C34" s="179">
        <f>SUM(C35:C37)</f>
        <v>11000</v>
      </c>
      <c r="D34" s="179">
        <f>SUM(D35:D37)</f>
        <v>400</v>
      </c>
      <c r="E34" s="154">
        <f t="shared" si="0"/>
        <v>3.6363636363636362</v>
      </c>
    </row>
    <row r="35" spans="1:5" ht="12.75" customHeight="1">
      <c r="A35" s="185">
        <v>3211</v>
      </c>
      <c r="B35" s="172" t="s">
        <v>95</v>
      </c>
      <c r="C35" s="161">
        <f>'POS.DIO'!D44</f>
        <v>5000</v>
      </c>
      <c r="D35" s="161">
        <f>'POS.DIO'!E44</f>
        <v>400</v>
      </c>
      <c r="E35" s="154">
        <f t="shared" si="0"/>
        <v>8</v>
      </c>
    </row>
    <row r="36" spans="1:5" ht="12.75" customHeight="1">
      <c r="A36" s="185">
        <v>3213</v>
      </c>
      <c r="B36" s="172" t="s">
        <v>96</v>
      </c>
      <c r="C36" s="161">
        <f>'POS.DIO'!D45</f>
        <v>5000</v>
      </c>
      <c r="D36" s="161">
        <f>'POS.DIO'!E45</f>
        <v>0</v>
      </c>
      <c r="E36" s="154">
        <f t="shared" si="0"/>
        <v>0</v>
      </c>
    </row>
    <row r="37" spans="1:5" ht="12.75" customHeight="1">
      <c r="A37" s="185">
        <v>3214</v>
      </c>
      <c r="B37" s="172" t="s">
        <v>97</v>
      </c>
      <c r="C37" s="161">
        <f>'POS.DIO'!D46</f>
        <v>1000</v>
      </c>
      <c r="D37" s="161">
        <f>'POS.DIO'!E46</f>
        <v>0</v>
      </c>
      <c r="E37" s="154">
        <f t="shared" si="0"/>
        <v>0</v>
      </c>
    </row>
    <row r="38" spans="1:5" s="30" customFormat="1" ht="15" customHeight="1">
      <c r="A38" s="186">
        <v>322</v>
      </c>
      <c r="B38" s="187" t="s">
        <v>98</v>
      </c>
      <c r="C38" s="183">
        <f>SUM(C39:C43)</f>
        <v>1435000</v>
      </c>
      <c r="D38" s="183">
        <f>SUM(D39:D43)</f>
        <v>197158.52000000002</v>
      </c>
      <c r="E38" s="154">
        <f t="shared" si="0"/>
        <v>13.739269686411152</v>
      </c>
    </row>
    <row r="39" spans="1:5" ht="12.75" customHeight="1">
      <c r="A39" s="174">
        <v>3221</v>
      </c>
      <c r="B39" s="188" t="s">
        <v>99</v>
      </c>
      <c r="C39" s="161">
        <f>'POS.DIO'!D51</f>
        <v>20000</v>
      </c>
      <c r="D39" s="161">
        <f>'POS.DIO'!E51</f>
        <v>3614.89</v>
      </c>
      <c r="E39" s="154">
        <f t="shared" si="0"/>
        <v>18.07445</v>
      </c>
    </row>
    <row r="40" spans="1:5" ht="12.75" customHeight="1">
      <c r="A40" s="185">
        <v>3223</v>
      </c>
      <c r="B40" s="188" t="s">
        <v>100</v>
      </c>
      <c r="C40" s="161">
        <f>'POS.DIO'!D52+'POS.DIO'!D95+'POS.DIO'!D109+'POS.DIO'!D116+'POS.DIO'!D188+'POS.DIO'!D232</f>
        <v>234000</v>
      </c>
      <c r="D40" s="161">
        <f>'POS.DIO'!E52+'POS.DIO'!E95+'POS.DIO'!E109+'POS.DIO'!E116+'POS.DIO'!E188+'POS.DIO'!E232</f>
        <v>87253.44</v>
      </c>
      <c r="E40" s="154">
        <f t="shared" si="0"/>
        <v>37.28779487179487</v>
      </c>
    </row>
    <row r="41" spans="1:5" ht="12.75" customHeight="1">
      <c r="A41" s="185">
        <v>3224</v>
      </c>
      <c r="B41" s="188" t="s">
        <v>101</v>
      </c>
      <c r="C41" s="161">
        <f>'POS.DIO'!D53+'POS.DIO'!D96+'POS.DIO'!D104+'POS.DIO'!D117+'POS.DIO'!D182+'POS.DIO'!D189+'POS.DIO'!D233+'POS.DIO'!D255+'POS.DIO'!D269</f>
        <v>1150000</v>
      </c>
      <c r="D41" s="161">
        <f>'POS.DIO'!E53+'POS.DIO'!E96+'POS.DIO'!E104+'POS.DIO'!E117+'POS.DIO'!E182+'POS.DIO'!E189+'POS.DIO'!E233+'POS.DIO'!E255+'POS.DIO'!E269</f>
        <v>83221.81000000001</v>
      </c>
      <c r="E41" s="154">
        <f t="shared" si="0"/>
        <v>7.2366791304347835</v>
      </c>
    </row>
    <row r="42" spans="1:5" ht="12.75" customHeight="1">
      <c r="A42" s="174">
        <v>3225</v>
      </c>
      <c r="B42" s="188" t="s">
        <v>102</v>
      </c>
      <c r="C42" s="161">
        <f>'POS.DIO'!D54+'POS.DIO'!D190</f>
        <v>25000</v>
      </c>
      <c r="D42" s="161">
        <f>'POS.DIO'!E54+'POS.DIO'!E190</f>
        <v>18361.38</v>
      </c>
      <c r="E42" s="154">
        <f t="shared" si="0"/>
        <v>73.44552</v>
      </c>
    </row>
    <row r="43" spans="1:5" ht="12.75" customHeight="1">
      <c r="A43" s="174">
        <v>3227</v>
      </c>
      <c r="B43" s="188" t="s">
        <v>103</v>
      </c>
      <c r="C43" s="161">
        <f>'POS.DIO'!D55+'POS.DIO'!D191</f>
        <v>6000</v>
      </c>
      <c r="D43" s="161">
        <f>'POS.DIO'!E55+'POS.DIO'!E191</f>
        <v>4707</v>
      </c>
      <c r="E43" s="154">
        <f t="shared" si="0"/>
        <v>78.45</v>
      </c>
    </row>
    <row r="44" spans="1:5" s="30" customFormat="1" ht="14.25" customHeight="1">
      <c r="A44" s="181">
        <v>323</v>
      </c>
      <c r="B44" s="189" t="s">
        <v>104</v>
      </c>
      <c r="C44" s="183">
        <f>SUM(C45:C53)</f>
        <v>1175600</v>
      </c>
      <c r="D44" s="183">
        <f>SUM(D45:D53)</f>
        <v>379989.21</v>
      </c>
      <c r="E44" s="154">
        <f t="shared" si="0"/>
        <v>32.323001871384825</v>
      </c>
    </row>
    <row r="45" spans="1:5" ht="12.75" customHeight="1">
      <c r="A45" s="174">
        <v>3231</v>
      </c>
      <c r="B45" s="175" t="s">
        <v>105</v>
      </c>
      <c r="C45" s="161">
        <f>'POS.DIO'!D57+'POS.DIO'!D235</f>
        <v>40000</v>
      </c>
      <c r="D45" s="161">
        <f>'POS.DIO'!E57+'POS.DIO'!E235</f>
        <v>13151.75</v>
      </c>
      <c r="E45" s="154">
        <f t="shared" si="0"/>
        <v>32.879374999999996</v>
      </c>
    </row>
    <row r="46" spans="1:5" ht="12.75" customHeight="1">
      <c r="A46" s="174">
        <v>3232</v>
      </c>
      <c r="B46" s="175" t="s">
        <v>106</v>
      </c>
      <c r="C46" s="161">
        <f>'POS.DIO'!D58+'POS.DIO'!D98+'POS.DIO'!D111+'POS.DIO'!D119+'POS.DIO'!D193+'POS.DIO'!D236</f>
        <v>138000</v>
      </c>
      <c r="D46" s="161">
        <f>'POS.DIO'!E58+'POS.DIO'!E98+'POS.DIO'!E111+'POS.DIO'!E119+'POS.DIO'!E193+'POS.DIO'!E236</f>
        <v>1272.5</v>
      </c>
      <c r="E46" s="154">
        <f t="shared" si="0"/>
        <v>0.9221014492753624</v>
      </c>
    </row>
    <row r="47" spans="1:5" ht="13.5" customHeight="1">
      <c r="A47" s="185">
        <v>3233</v>
      </c>
      <c r="B47" s="172" t="s">
        <v>107</v>
      </c>
      <c r="C47" s="161">
        <f>'POS.DIO'!D59+'POS.DIO'!D194</f>
        <v>33000</v>
      </c>
      <c r="D47" s="161">
        <f>'POS.DIO'!E59+'POS.DIO'!E194</f>
        <v>10830</v>
      </c>
      <c r="E47" s="154">
        <f t="shared" si="0"/>
        <v>32.81818181818182</v>
      </c>
    </row>
    <row r="48" spans="1:5" ht="12.75" customHeight="1">
      <c r="A48" s="185">
        <v>3234</v>
      </c>
      <c r="B48" s="172" t="s">
        <v>108</v>
      </c>
      <c r="C48" s="161">
        <f>'POS.DIO'!D60+'POS.DIO'!D99+'POS.DIO'!D165+'POS.DIO'!D237</f>
        <v>215600</v>
      </c>
      <c r="D48" s="161">
        <f>'POS.DIO'!E60+'POS.DIO'!E99+'POS.DIO'!E165+'POS.DIO'!E237</f>
        <v>101456.7</v>
      </c>
      <c r="E48" s="154">
        <f t="shared" si="0"/>
        <v>47.05783858998144</v>
      </c>
    </row>
    <row r="49" spans="1:5" ht="12.75" customHeight="1">
      <c r="A49" s="174">
        <v>3235</v>
      </c>
      <c r="B49" s="175" t="s">
        <v>109</v>
      </c>
      <c r="C49" s="161">
        <f>'POS.DIO'!D238</f>
        <v>20000</v>
      </c>
      <c r="D49" s="161">
        <f>'POS.DIO'!E238</f>
        <v>0</v>
      </c>
      <c r="E49" s="154">
        <f t="shared" si="0"/>
        <v>0</v>
      </c>
    </row>
    <row r="50" spans="1:5" ht="12.75" customHeight="1">
      <c r="A50" s="174">
        <v>3236</v>
      </c>
      <c r="B50" s="175" t="s">
        <v>110</v>
      </c>
      <c r="C50" s="161">
        <f>'POS.DIO'!D166</f>
        <v>5000</v>
      </c>
      <c r="D50" s="161">
        <f>'POS.DIO'!E166</f>
        <v>0</v>
      </c>
      <c r="E50" s="154">
        <f t="shared" si="0"/>
        <v>0</v>
      </c>
    </row>
    <row r="51" spans="1:5" ht="12.75" customHeight="1">
      <c r="A51" s="185">
        <v>3237</v>
      </c>
      <c r="B51" s="172" t="s">
        <v>111</v>
      </c>
      <c r="C51" s="161">
        <f>'POS.DIO'!D61+'POS.DIO'!D123+'POS.DIO'!D170+'POS.DIO'!D195+'POS.DIO'!D271</f>
        <v>360000</v>
      </c>
      <c r="D51" s="161">
        <f>'POS.DIO'!E61+'POS.DIO'!E123+'POS.DIO'!E170+'POS.DIO'!E195+'POS.DIO'!E271</f>
        <v>222681.37</v>
      </c>
      <c r="E51" s="154">
        <f t="shared" si="0"/>
        <v>61.855936111111106</v>
      </c>
    </row>
    <row r="52" spans="1:5" ht="12.75" customHeight="1">
      <c r="A52" s="174">
        <v>3238</v>
      </c>
      <c r="B52" s="175" t="s">
        <v>112</v>
      </c>
      <c r="C52" s="161">
        <f>'POS.DIO'!D62</f>
        <v>51000</v>
      </c>
      <c r="D52" s="161">
        <f>'POS.DIO'!E62</f>
        <v>21000</v>
      </c>
      <c r="E52" s="154">
        <f t="shared" si="0"/>
        <v>41.17647058823529</v>
      </c>
    </row>
    <row r="53" spans="1:5" ht="12.75" customHeight="1">
      <c r="A53" s="174">
        <v>3239</v>
      </c>
      <c r="B53" s="175" t="s">
        <v>113</v>
      </c>
      <c r="C53" s="161">
        <f>'POS.DIO'!D63+'POS.DIO'!D196</f>
        <v>313000</v>
      </c>
      <c r="D53" s="161">
        <f>'POS.DIO'!E63+'POS.DIO'!E196</f>
        <v>9596.89</v>
      </c>
      <c r="E53" s="154">
        <f t="shared" si="0"/>
        <v>3.0660990415335463</v>
      </c>
    </row>
    <row r="54" spans="1:5" s="30" customFormat="1" ht="15.75" customHeight="1">
      <c r="A54" s="181">
        <v>329</v>
      </c>
      <c r="B54" s="182" t="s">
        <v>115</v>
      </c>
      <c r="C54" s="183">
        <f>SUM(C55:C59)</f>
        <v>118000</v>
      </c>
      <c r="D54" s="183">
        <f>SUM(D55:D59)</f>
        <v>26651.739999999998</v>
      </c>
      <c r="E54" s="154">
        <f t="shared" si="0"/>
        <v>22.586220338983047</v>
      </c>
    </row>
    <row r="55" spans="1:5" ht="12.75" customHeight="1">
      <c r="A55" s="174">
        <v>3292</v>
      </c>
      <c r="B55" s="175" t="s">
        <v>117</v>
      </c>
      <c r="C55" s="161">
        <f>'POS.DIO'!D65</f>
        <v>10000</v>
      </c>
      <c r="D55" s="161">
        <f>'POS.DIO'!E65</f>
        <v>2509.19</v>
      </c>
      <c r="E55" s="154">
        <f t="shared" si="0"/>
        <v>25.0919</v>
      </c>
    </row>
    <row r="56" spans="1:5" ht="12.75" customHeight="1">
      <c r="A56" s="174">
        <v>3293</v>
      </c>
      <c r="B56" s="172" t="s">
        <v>118</v>
      </c>
      <c r="C56" s="161">
        <f>'POS.DIO'!D66+'POS.DIO'!D159+'POS.DIO'!D240</f>
        <v>35000</v>
      </c>
      <c r="D56" s="161">
        <f>'POS.DIO'!E66+'POS.DIO'!E159+'POS.DIO'!E240</f>
        <v>6349.41</v>
      </c>
      <c r="E56" s="154">
        <f t="shared" si="0"/>
        <v>18.14117142857143</v>
      </c>
    </row>
    <row r="57" spans="1:5" ht="12.75" customHeight="1">
      <c r="A57" s="174">
        <v>3294</v>
      </c>
      <c r="B57" s="172" t="s">
        <v>119</v>
      </c>
      <c r="C57" s="161">
        <f>'POS.DIO'!D67</f>
        <v>2000</v>
      </c>
      <c r="D57" s="161">
        <f>'POS.DIO'!E67</f>
        <v>1000</v>
      </c>
      <c r="E57" s="154">
        <f t="shared" si="0"/>
        <v>50</v>
      </c>
    </row>
    <row r="58" spans="1:5" ht="12.75" customHeight="1">
      <c r="A58" s="174">
        <v>3295</v>
      </c>
      <c r="B58" s="172" t="s">
        <v>183</v>
      </c>
      <c r="C58" s="161">
        <f>'POS.DIO'!D68</f>
        <v>1000</v>
      </c>
      <c r="D58" s="161">
        <f>'POS.DIO'!E68</f>
        <v>11776.14</v>
      </c>
      <c r="E58" s="154">
        <f t="shared" si="0"/>
        <v>1177.614</v>
      </c>
    </row>
    <row r="59" spans="1:5" ht="12.75" customHeight="1">
      <c r="A59" s="185">
        <v>3299</v>
      </c>
      <c r="B59" s="175" t="s">
        <v>184</v>
      </c>
      <c r="C59" s="161">
        <f>'POS.DIO'!D178+'POS.DIO'!D285</f>
        <v>70000</v>
      </c>
      <c r="D59" s="161">
        <f>'POS.DIO'!E178+'POS.DIO'!E285+'POS.DIO'!E69</f>
        <v>5017</v>
      </c>
      <c r="E59" s="154">
        <f t="shared" si="0"/>
        <v>7.167142857142856</v>
      </c>
    </row>
    <row r="60" spans="1:5" ht="12.75" customHeight="1">
      <c r="A60" s="167">
        <v>34</v>
      </c>
      <c r="B60" s="151" t="s">
        <v>121</v>
      </c>
      <c r="C60" s="190">
        <f>SUM(C63+C61)</f>
        <v>24500</v>
      </c>
      <c r="D60" s="190">
        <f>SUM(D63+D61)</f>
        <v>3541.36</v>
      </c>
      <c r="E60" s="154">
        <f t="shared" si="0"/>
        <v>14.454530612244898</v>
      </c>
    </row>
    <row r="61" spans="1:5" ht="12.75" customHeight="1">
      <c r="A61" s="167">
        <v>342</v>
      </c>
      <c r="B61" s="151" t="s">
        <v>122</v>
      </c>
      <c r="C61" s="190">
        <f>SUM(C62)</f>
        <v>0</v>
      </c>
      <c r="D61" s="190">
        <f>SUM(D62)</f>
        <v>0</v>
      </c>
      <c r="E61" s="154">
        <v>0</v>
      </c>
    </row>
    <row r="62" spans="1:5" ht="12.75" customHeight="1">
      <c r="A62" s="169">
        <v>3423</v>
      </c>
      <c r="B62" s="170" t="s">
        <v>185</v>
      </c>
      <c r="C62" s="191">
        <f>'POS.DIO'!D78</f>
        <v>0</v>
      </c>
      <c r="D62" s="191">
        <f>'POS.DIO'!E78</f>
        <v>0</v>
      </c>
      <c r="E62" s="154">
        <v>0</v>
      </c>
    </row>
    <row r="63" spans="1:5" ht="12.75" customHeight="1">
      <c r="A63" s="167">
        <v>343</v>
      </c>
      <c r="B63" s="151" t="s">
        <v>125</v>
      </c>
      <c r="C63" s="190">
        <f>SUM(C64:C66)</f>
        <v>24500</v>
      </c>
      <c r="D63" s="190">
        <f>SUM(D64:D66)</f>
        <v>3541.36</v>
      </c>
      <c r="E63" s="154">
        <f t="shared" si="0"/>
        <v>14.454530612244898</v>
      </c>
    </row>
    <row r="64" spans="1:5" ht="12.75" customHeight="1">
      <c r="A64" s="174">
        <v>3431</v>
      </c>
      <c r="B64" s="175" t="s">
        <v>125</v>
      </c>
      <c r="C64" s="161">
        <f>'POS.DIO'!D72</f>
        <v>7000</v>
      </c>
      <c r="D64" s="161">
        <f>'POS.DIO'!E72</f>
        <v>3197.38</v>
      </c>
      <c r="E64" s="154">
        <f t="shared" si="0"/>
        <v>45.676857142857145</v>
      </c>
    </row>
    <row r="65" spans="1:5" ht="12.75" customHeight="1">
      <c r="A65" s="174">
        <v>3433</v>
      </c>
      <c r="B65" s="175" t="s">
        <v>186</v>
      </c>
      <c r="C65" s="161">
        <f>'POS.DIO'!D73</f>
        <v>1000</v>
      </c>
      <c r="D65" s="161">
        <f>'POS.DIO'!E73</f>
        <v>0</v>
      </c>
      <c r="E65" s="154">
        <f t="shared" si="0"/>
        <v>0</v>
      </c>
    </row>
    <row r="66" spans="1:5" ht="12.75" customHeight="1">
      <c r="A66" s="174">
        <v>3434</v>
      </c>
      <c r="B66" s="175" t="s">
        <v>187</v>
      </c>
      <c r="C66" s="161">
        <f>'POS.DIO'!D74+'POS.DIO'!D172+'POS.DIO'!D242</f>
        <v>16500</v>
      </c>
      <c r="D66" s="161">
        <v>343.98</v>
      </c>
      <c r="E66" s="154">
        <f t="shared" si="0"/>
        <v>2.0847272727272728</v>
      </c>
    </row>
    <row r="67" spans="1:5" s="30" customFormat="1" ht="12.75" customHeight="1">
      <c r="A67" s="181">
        <v>36</v>
      </c>
      <c r="B67" s="182" t="s">
        <v>188</v>
      </c>
      <c r="C67" s="183">
        <f>SUM(C68)</f>
        <v>50000</v>
      </c>
      <c r="D67" s="183">
        <f>SUM(D68)</f>
        <v>11511.04</v>
      </c>
      <c r="E67" s="154">
        <f t="shared" si="0"/>
        <v>23.022080000000003</v>
      </c>
    </row>
    <row r="68" spans="1:5" s="30" customFormat="1" ht="12.75" customHeight="1">
      <c r="A68" s="181">
        <v>366</v>
      </c>
      <c r="B68" s="182" t="s">
        <v>189</v>
      </c>
      <c r="C68" s="183">
        <f>SUM(C69)</f>
        <v>50000</v>
      </c>
      <c r="D68" s="183">
        <f>SUM(D69)</f>
        <v>11511.04</v>
      </c>
      <c r="E68" s="154">
        <f t="shared" si="0"/>
        <v>23.022080000000003</v>
      </c>
    </row>
    <row r="69" spans="1:5" ht="12.75" customHeight="1">
      <c r="A69" s="174">
        <v>3661</v>
      </c>
      <c r="B69" s="175" t="s">
        <v>128</v>
      </c>
      <c r="C69" s="161">
        <f>'POS.DIO'!D273</f>
        <v>50000</v>
      </c>
      <c r="D69" s="161">
        <f>'POS.DIO'!E273</f>
        <v>11511.04</v>
      </c>
      <c r="E69" s="154">
        <f t="shared" si="0"/>
        <v>23.022080000000003</v>
      </c>
    </row>
    <row r="70" spans="1:5" s="30" customFormat="1" ht="12.75" customHeight="1">
      <c r="A70" s="181">
        <v>37</v>
      </c>
      <c r="B70" s="182" t="s">
        <v>190</v>
      </c>
      <c r="C70" s="156">
        <f>SUM(C71)</f>
        <v>160000</v>
      </c>
      <c r="D70" s="156">
        <f>SUM(D71)</f>
        <v>23882</v>
      </c>
      <c r="E70" s="154">
        <f t="shared" si="0"/>
        <v>14.92625</v>
      </c>
    </row>
    <row r="71" spans="1:5" s="30" customFormat="1" ht="12.75" customHeight="1">
      <c r="A71" s="181">
        <v>372</v>
      </c>
      <c r="B71" s="182" t="s">
        <v>190</v>
      </c>
      <c r="C71" s="183">
        <f>SUM(C72:C73)</f>
        <v>160000</v>
      </c>
      <c r="D71" s="183">
        <f>SUM(D72:D73)</f>
        <v>23882</v>
      </c>
      <c r="E71" s="154">
        <f t="shared" si="0"/>
        <v>14.92625</v>
      </c>
    </row>
    <row r="72" spans="1:5" ht="12.75" customHeight="1">
      <c r="A72" s="174">
        <v>3721</v>
      </c>
      <c r="B72" s="175" t="s">
        <v>132</v>
      </c>
      <c r="C72" s="161">
        <f>'POS.DIO'!D206+'POS.DIO'!D218</f>
        <v>150000</v>
      </c>
      <c r="D72" s="161">
        <f>'POS.DIO'!E206+'POS.DIO'!E218</f>
        <v>23882</v>
      </c>
      <c r="E72" s="154">
        <f t="shared" si="0"/>
        <v>15.921333333333335</v>
      </c>
    </row>
    <row r="73" spans="1:5" ht="12.75" customHeight="1">
      <c r="A73" s="174">
        <v>3722</v>
      </c>
      <c r="B73" s="175" t="s">
        <v>133</v>
      </c>
      <c r="C73" s="161">
        <f>'POS.DIO'!D207</f>
        <v>10000</v>
      </c>
      <c r="D73" s="161">
        <f>'POS.DIO'!E207</f>
        <v>0</v>
      </c>
      <c r="E73" s="154">
        <f aca="true" t="shared" si="1" ref="E73:E96">SUM(D73/C73)*100</f>
        <v>0</v>
      </c>
    </row>
    <row r="74" spans="1:5" ht="12.75" customHeight="1">
      <c r="A74" s="167">
        <v>38</v>
      </c>
      <c r="B74" s="151" t="s">
        <v>134</v>
      </c>
      <c r="C74" s="160">
        <f>SUM(C75+C77)</f>
        <v>484900</v>
      </c>
      <c r="D74" s="160">
        <f>SUM(D75+D77)</f>
        <v>116189.8</v>
      </c>
      <c r="E74" s="154">
        <f t="shared" si="1"/>
        <v>23.96160032996494</v>
      </c>
    </row>
    <row r="75" spans="1:5" ht="12.75" customHeight="1">
      <c r="A75" s="167">
        <v>381</v>
      </c>
      <c r="B75" s="151" t="s">
        <v>135</v>
      </c>
      <c r="C75" s="160">
        <f>SUM(C76)</f>
        <v>484900</v>
      </c>
      <c r="D75" s="160">
        <f>SUM(D76)</f>
        <v>116189.8</v>
      </c>
      <c r="E75" s="154">
        <f t="shared" si="1"/>
        <v>23.96160032996494</v>
      </c>
    </row>
    <row r="76" spans="1:5" ht="12.75" customHeight="1">
      <c r="A76" s="185">
        <v>3811</v>
      </c>
      <c r="B76" s="172" t="s">
        <v>136</v>
      </c>
      <c r="C76" s="161">
        <f>'POS.DIO'!D184+'POS.DIO'!D226+'POS.DIO'!D244+'POS.DIO'!D258+'POS.DIO'!D282</f>
        <v>484900</v>
      </c>
      <c r="D76" s="161">
        <f>'POS.DIO'!E184+'POS.DIO'!E226+'POS.DIO'!E244+'POS.DIO'!E258+'POS.DIO'!E282</f>
        <v>116189.8</v>
      </c>
      <c r="E76" s="154">
        <f t="shared" si="1"/>
        <v>23.96160032996494</v>
      </c>
    </row>
    <row r="77" spans="1:5" s="30" customFormat="1" ht="12.75" customHeight="1">
      <c r="A77" s="186">
        <v>383</v>
      </c>
      <c r="B77" s="187" t="s">
        <v>138</v>
      </c>
      <c r="C77" s="183">
        <f>SUM(C78)</f>
        <v>0</v>
      </c>
      <c r="D77" s="183">
        <f>SUM(D78)</f>
        <v>0</v>
      </c>
      <c r="E77" s="154">
        <v>0</v>
      </c>
    </row>
    <row r="78" spans="1:5" ht="12.75" customHeight="1">
      <c r="A78" s="185">
        <v>3831</v>
      </c>
      <c r="B78" s="172" t="s">
        <v>138</v>
      </c>
      <c r="C78" s="161">
        <f>'POS.DIO'!D221</f>
        <v>0</v>
      </c>
      <c r="D78" s="161">
        <f>'POS.DIO'!E221</f>
        <v>0</v>
      </c>
      <c r="E78" s="154">
        <v>0</v>
      </c>
    </row>
    <row r="79" spans="1:5" s="30" customFormat="1" ht="13.5" customHeight="1">
      <c r="A79" s="165">
        <v>4</v>
      </c>
      <c r="B79" s="166" t="s">
        <v>191</v>
      </c>
      <c r="C79" s="160">
        <f>SUM(C80,C94)</f>
        <v>10510000</v>
      </c>
      <c r="D79" s="160">
        <f>SUM(D80,D94)</f>
        <v>1680457.35</v>
      </c>
      <c r="E79" s="154">
        <f t="shared" si="1"/>
        <v>15.989127973358707</v>
      </c>
    </row>
    <row r="80" spans="1:5" s="30" customFormat="1" ht="12.75" customHeight="1">
      <c r="A80" s="167">
        <v>42</v>
      </c>
      <c r="B80" s="151" t="s">
        <v>192</v>
      </c>
      <c r="C80" s="160">
        <f>SUM(C81,C85,C90,C92)</f>
        <v>2010000</v>
      </c>
      <c r="D80" s="160">
        <f>SUM(D81,D85,D90,D92)</f>
        <v>695993.69</v>
      </c>
      <c r="E80" s="154">
        <f t="shared" si="1"/>
        <v>34.62655174129353</v>
      </c>
    </row>
    <row r="81" spans="1:5" s="30" customFormat="1" ht="12.75" customHeight="1">
      <c r="A81" s="167">
        <v>421</v>
      </c>
      <c r="B81" s="151" t="s">
        <v>141</v>
      </c>
      <c r="C81" s="160">
        <f>SUM(C82:C84)</f>
        <v>1600000</v>
      </c>
      <c r="D81" s="160">
        <f>SUM(D82:D84)</f>
        <v>573318.69</v>
      </c>
      <c r="E81" s="154">
        <f t="shared" si="1"/>
        <v>35.832418125</v>
      </c>
    </row>
    <row r="82" spans="1:5" s="30" customFormat="1" ht="12.75" customHeight="1">
      <c r="A82" s="169">
        <v>4212</v>
      </c>
      <c r="B82" s="170" t="s">
        <v>142</v>
      </c>
      <c r="C82" s="192">
        <f>'POS.DIO'!D138+'POS.DIO'!D263</f>
        <v>250000</v>
      </c>
      <c r="D82" s="192">
        <f>'POS.DIO'!E138+'POS.DIO'!E263</f>
        <v>0</v>
      </c>
      <c r="E82" s="154">
        <f t="shared" si="1"/>
        <v>0</v>
      </c>
    </row>
    <row r="83" spans="1:5" s="30" customFormat="1" ht="12.75" customHeight="1">
      <c r="A83" s="169">
        <v>4213</v>
      </c>
      <c r="B83" s="172" t="s">
        <v>193</v>
      </c>
      <c r="C83" s="192">
        <f>'POS.DIO'!D151</f>
        <v>800000</v>
      </c>
      <c r="D83" s="192">
        <f>'POS.DIO'!E151</f>
        <v>403822.44</v>
      </c>
      <c r="E83" s="154">
        <f t="shared" si="1"/>
        <v>50.477805</v>
      </c>
    </row>
    <row r="84" spans="1:5" s="30" customFormat="1" ht="12.75" customHeight="1">
      <c r="A84" s="169">
        <v>4214</v>
      </c>
      <c r="B84" s="172" t="s">
        <v>144</v>
      </c>
      <c r="C84" s="192">
        <f>'POS.DIO'!D142+'POS.DIO'!D146+'POS.DIO'!D152+'POS.DIO'!D248</f>
        <v>550000</v>
      </c>
      <c r="D84" s="192">
        <f>'POS.DIO'!E142+'POS.DIO'!E146+'POS.DIO'!E152+'POS.DIO'!E248</f>
        <v>169496.25</v>
      </c>
      <c r="E84" s="154">
        <f t="shared" si="1"/>
        <v>30.8175</v>
      </c>
    </row>
    <row r="85" spans="1:5" s="30" customFormat="1" ht="15" customHeight="1">
      <c r="A85" s="167">
        <v>422</v>
      </c>
      <c r="B85" s="151" t="s">
        <v>145</v>
      </c>
      <c r="C85" s="193">
        <f>SUM(C86:C89)</f>
        <v>410000</v>
      </c>
      <c r="D85" s="193">
        <f>SUM(D86:D89)</f>
        <v>59300</v>
      </c>
      <c r="E85" s="154">
        <f t="shared" si="1"/>
        <v>14.463414634146341</v>
      </c>
    </row>
    <row r="86" spans="1:5" ht="12.75">
      <c r="A86" s="174">
        <v>4221</v>
      </c>
      <c r="B86" s="175" t="s">
        <v>146</v>
      </c>
      <c r="C86" s="161">
        <f>'POS.DIO'!D86</f>
        <v>50000</v>
      </c>
      <c r="D86" s="161">
        <f>'POS.DIO'!E86</f>
        <v>0</v>
      </c>
      <c r="E86" s="154">
        <f t="shared" si="1"/>
        <v>0</v>
      </c>
    </row>
    <row r="87" spans="1:5" ht="12.75">
      <c r="A87" s="174">
        <v>4222</v>
      </c>
      <c r="B87" s="175" t="s">
        <v>147</v>
      </c>
      <c r="C87" s="161">
        <f>'POS.DIO'!D87</f>
        <v>10000</v>
      </c>
      <c r="D87" s="161">
        <f>'POS.DIO'!E87</f>
        <v>0</v>
      </c>
      <c r="E87" s="154">
        <f t="shared" si="1"/>
        <v>0</v>
      </c>
    </row>
    <row r="88" spans="1:5" ht="12.75">
      <c r="A88" s="174">
        <v>4223</v>
      </c>
      <c r="B88" s="175" t="s">
        <v>148</v>
      </c>
      <c r="C88" s="161">
        <f>'POS.DIO'!D88</f>
        <v>100000</v>
      </c>
      <c r="D88" s="161">
        <f>'POS.DIO'!E88</f>
        <v>0</v>
      </c>
      <c r="E88" s="154">
        <f t="shared" si="1"/>
        <v>0</v>
      </c>
    </row>
    <row r="89" spans="1:5" ht="12.75">
      <c r="A89" s="174">
        <v>4227</v>
      </c>
      <c r="B89" s="175" t="s">
        <v>149</v>
      </c>
      <c r="C89" s="161">
        <f>'POS.DIO'!D199+'POS.DIO'!D276</f>
        <v>250000</v>
      </c>
      <c r="D89" s="161">
        <f>'POS.DIO'!E199+'POS.DIO'!E276</f>
        <v>59300</v>
      </c>
      <c r="E89" s="154">
        <f t="shared" si="1"/>
        <v>23.72</v>
      </c>
    </row>
    <row r="90" spans="1:256" s="30" customFormat="1" ht="12.75">
      <c r="A90" s="181">
        <v>423</v>
      </c>
      <c r="B90" s="182" t="s">
        <v>150</v>
      </c>
      <c r="C90" s="183">
        <f>SUM(C91)</f>
        <v>0</v>
      </c>
      <c r="D90" s="183">
        <f>SUM(D91)</f>
        <v>0</v>
      </c>
      <c r="E90" s="154">
        <v>0</v>
      </c>
      <c r="IO90" s="46"/>
      <c r="IP90" s="46"/>
      <c r="IQ90" s="46"/>
      <c r="IR90" s="46"/>
      <c r="IS90" s="46"/>
      <c r="IT90" s="46"/>
      <c r="IU90" s="46"/>
      <c r="IV90" s="46"/>
    </row>
    <row r="91" spans="1:5" ht="12.75">
      <c r="A91" s="174">
        <v>4231</v>
      </c>
      <c r="B91" s="175" t="s">
        <v>194</v>
      </c>
      <c r="C91" s="161">
        <v>0</v>
      </c>
      <c r="D91" s="161">
        <v>0</v>
      </c>
      <c r="E91" s="154">
        <v>0</v>
      </c>
    </row>
    <row r="92" spans="1:5" ht="12.75">
      <c r="A92" s="181">
        <v>426</v>
      </c>
      <c r="B92" s="182" t="s">
        <v>195</v>
      </c>
      <c r="C92" s="183">
        <f>SUM(C93)</f>
        <v>0</v>
      </c>
      <c r="D92" s="183">
        <f>SUM(D93)</f>
        <v>63375</v>
      </c>
      <c r="E92" s="154">
        <v>0</v>
      </c>
    </row>
    <row r="93" spans="1:5" ht="12.75">
      <c r="A93" s="174">
        <v>4264</v>
      </c>
      <c r="B93" s="175" t="s">
        <v>153</v>
      </c>
      <c r="C93" s="161">
        <f>'POS.DIO'!D154+'POS.DIO'!D133</f>
        <v>0</v>
      </c>
      <c r="D93" s="161">
        <f>'POS.DIO'!E154+'POS.DIO'!E133</f>
        <v>63375</v>
      </c>
      <c r="E93" s="154">
        <v>0</v>
      </c>
    </row>
    <row r="94" spans="1:5" ht="15" customHeight="1">
      <c r="A94" s="194">
        <v>45</v>
      </c>
      <c r="B94" s="195" t="s">
        <v>196</v>
      </c>
      <c r="C94" s="179">
        <f>SUM(C95)</f>
        <v>8500000</v>
      </c>
      <c r="D94" s="179">
        <f>SUM(D95)</f>
        <v>984463.66</v>
      </c>
      <c r="E94" s="154">
        <f t="shared" si="1"/>
        <v>11.581925411764708</v>
      </c>
    </row>
    <row r="95" spans="1:5" ht="14.25" customHeight="1">
      <c r="A95" s="194">
        <v>451</v>
      </c>
      <c r="B95" s="195" t="s">
        <v>155</v>
      </c>
      <c r="C95" s="179">
        <f>SUM(C96)</f>
        <v>8500000</v>
      </c>
      <c r="D95" s="179">
        <f>SUM(D96)</f>
        <v>984463.66</v>
      </c>
      <c r="E95" s="154">
        <f t="shared" si="1"/>
        <v>11.581925411764708</v>
      </c>
    </row>
    <row r="96" spans="1:5" ht="12.75">
      <c r="A96" s="174">
        <v>4511</v>
      </c>
      <c r="B96" s="184" t="s">
        <v>155</v>
      </c>
      <c r="C96" s="161">
        <f>'POS.DIO'!D128</f>
        <v>8500000</v>
      </c>
      <c r="D96" s="161">
        <v>984463.66</v>
      </c>
      <c r="E96" s="154">
        <f t="shared" si="1"/>
        <v>11.581925411764708</v>
      </c>
    </row>
    <row r="97" spans="1:5" ht="12.75">
      <c r="A97" s="181">
        <v>5</v>
      </c>
      <c r="B97" s="3" t="s">
        <v>197</v>
      </c>
      <c r="C97" s="156">
        <f aca="true" t="shared" si="2" ref="C97:D99">SUM(C98)</f>
        <v>0</v>
      </c>
      <c r="D97" s="156">
        <f t="shared" si="2"/>
        <v>0</v>
      </c>
      <c r="E97" s="154">
        <v>0</v>
      </c>
    </row>
    <row r="98" spans="1:5" ht="12.75">
      <c r="A98" s="181">
        <v>54</v>
      </c>
      <c r="B98" s="3" t="s">
        <v>157</v>
      </c>
      <c r="C98" s="156">
        <f t="shared" si="2"/>
        <v>0</v>
      </c>
      <c r="D98" s="156">
        <f t="shared" si="2"/>
        <v>0</v>
      </c>
      <c r="E98" s="154">
        <v>0</v>
      </c>
    </row>
    <row r="99" spans="1:5" ht="12.75">
      <c r="A99" s="181">
        <v>544</v>
      </c>
      <c r="B99" s="3" t="s">
        <v>198</v>
      </c>
      <c r="C99" s="183">
        <f t="shared" si="2"/>
        <v>0</v>
      </c>
      <c r="D99" s="183">
        <f t="shared" si="2"/>
        <v>0</v>
      </c>
      <c r="E99" s="154">
        <v>0</v>
      </c>
    </row>
    <row r="100" spans="1:5" ht="12.75">
      <c r="A100" s="174">
        <v>5445</v>
      </c>
      <c r="B100" s="184" t="s">
        <v>199</v>
      </c>
      <c r="C100" s="161">
        <f>'POS.DIO'!D81</f>
        <v>0</v>
      </c>
      <c r="D100" s="161">
        <f>'POS.DIO'!E81</f>
        <v>0</v>
      </c>
      <c r="E100" s="154">
        <v>0</v>
      </c>
    </row>
    <row r="101" ht="8.25" customHeight="1"/>
  </sheetData>
  <sheetProtection selectLockedCells="1" selectUnlockedCells="1"/>
  <mergeCells count="6">
    <mergeCell ref="C1:D1"/>
    <mergeCell ref="A2:E2"/>
    <mergeCell ref="A3:E3"/>
    <mergeCell ref="A4:E4"/>
    <mergeCell ref="A5:E5"/>
    <mergeCell ref="A7:B7"/>
  </mergeCells>
  <printOptions/>
  <pageMargins left="0.7086614173228347" right="0.7086614173228347" top="0.7874015748031497" bottom="0.6299212598425197" header="0.31496062992125984" footer="0.31496062992125984"/>
  <pageSetup horizontalDpi="600" verticalDpi="600" orientation="landscape" paperSize="9" r:id="rId1"/>
  <headerFooter alignWithMargins="0">
    <oddHeader>&amp;R&amp;"Times New Roman,Regular"&amp;12POSEBNI DIO 
EKONOMSKA KLASIFIKACIJA</oddHeader>
    <oddFooter xml:space="preserve">&amp;C- &amp;P+7 -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90"/>
  <sheetViews>
    <sheetView tabSelected="1" zoomScalePageLayoutView="0" workbookViewId="0" topLeftCell="A19">
      <selection activeCell="E32" sqref="E32"/>
    </sheetView>
  </sheetViews>
  <sheetFormatPr defaultColWidth="11.57421875" defaultRowHeight="12.75"/>
  <cols>
    <col min="1" max="1" width="6.28125" style="13" customWidth="1"/>
    <col min="2" max="2" width="9.00390625" style="13" customWidth="1"/>
    <col min="3" max="3" width="74.00390625" style="13" customWidth="1"/>
    <col min="4" max="4" width="17.140625" style="17" customWidth="1"/>
    <col min="5" max="5" width="17.28125" style="17" customWidth="1"/>
    <col min="6" max="6" width="4.140625" style="13" customWidth="1"/>
    <col min="7" max="249" width="9.140625" style="13" customWidth="1"/>
  </cols>
  <sheetData>
    <row r="1" spans="2:5" s="58" customFormat="1" ht="19.5" customHeight="1">
      <c r="B1" s="60" t="s">
        <v>34</v>
      </c>
      <c r="D1" s="290"/>
      <c r="E1" s="290"/>
    </row>
    <row r="2" spans="2:6" s="58" customFormat="1" ht="17.25" customHeight="1">
      <c r="B2" s="291" t="s">
        <v>164</v>
      </c>
      <c r="C2" s="291"/>
      <c r="D2" s="291"/>
      <c r="E2" s="291"/>
      <c r="F2" s="291"/>
    </row>
    <row r="3" spans="2:6" s="58" customFormat="1" ht="17.25" customHeight="1">
      <c r="B3" s="280" t="s">
        <v>165</v>
      </c>
      <c r="C3" s="280"/>
      <c r="D3" s="280"/>
      <c r="E3" s="280"/>
      <c r="F3" s="280"/>
    </row>
    <row r="4" spans="2:6" s="58" customFormat="1" ht="16.5" customHeight="1">
      <c r="B4" s="272" t="s">
        <v>356</v>
      </c>
      <c r="C4" s="272"/>
      <c r="D4" s="272"/>
      <c r="E4" s="272"/>
      <c r="F4" s="272"/>
    </row>
    <row r="5" spans="2:6" s="58" customFormat="1" ht="18" customHeight="1">
      <c r="B5" s="272" t="s">
        <v>200</v>
      </c>
      <c r="C5" s="272"/>
      <c r="D5" s="272"/>
      <c r="E5" s="272"/>
      <c r="F5" s="272"/>
    </row>
    <row r="6" spans="1:6" ht="26.25" customHeight="1">
      <c r="A6" s="196" t="s">
        <v>201</v>
      </c>
      <c r="B6" s="144" t="s">
        <v>175</v>
      </c>
      <c r="C6" s="145" t="s">
        <v>176</v>
      </c>
      <c r="D6" s="146" t="s">
        <v>354</v>
      </c>
      <c r="E6" s="147" t="s">
        <v>357</v>
      </c>
      <c r="F6" s="148" t="s">
        <v>168</v>
      </c>
    </row>
    <row r="7" spans="1:6" ht="12.75" customHeight="1">
      <c r="A7" s="197"/>
      <c r="B7" s="292" t="s">
        <v>7</v>
      </c>
      <c r="C7" s="292"/>
      <c r="D7" s="149" t="s">
        <v>8</v>
      </c>
      <c r="E7" s="149" t="s">
        <v>9</v>
      </c>
      <c r="F7" s="150" t="s">
        <v>10</v>
      </c>
    </row>
    <row r="8" spans="1:6" ht="18" customHeight="1">
      <c r="A8" s="197"/>
      <c r="B8" s="151"/>
      <c r="C8" s="152"/>
      <c r="D8" s="153">
        <f>SUM(D9,D28)</f>
        <v>14650000</v>
      </c>
      <c r="E8" s="153">
        <f>SUM(E9,E28)</f>
        <v>2651943.46</v>
      </c>
      <c r="F8" s="154">
        <f aca="true" t="shared" si="0" ref="F8:F29">SUM(E8/D8)*100</f>
        <v>18.102003139931742</v>
      </c>
    </row>
    <row r="9" spans="1:6" ht="15" customHeight="1">
      <c r="A9" s="197"/>
      <c r="B9" s="155" t="s">
        <v>170</v>
      </c>
      <c r="C9" s="152"/>
      <c r="D9" s="156">
        <f>SUM(D10)</f>
        <v>180000</v>
      </c>
      <c r="E9" s="156">
        <f>SUM(E10)</f>
        <v>23245</v>
      </c>
      <c r="F9" s="154">
        <f t="shared" si="0"/>
        <v>12.913888888888888</v>
      </c>
    </row>
    <row r="10" spans="1:6" ht="15" customHeight="1">
      <c r="A10" s="197"/>
      <c r="B10" s="198" t="s">
        <v>202</v>
      </c>
      <c r="C10" s="152"/>
      <c r="D10" s="199">
        <f>SUM(D11)</f>
        <v>180000</v>
      </c>
      <c r="E10" s="199">
        <f>SUM(E11)</f>
        <v>23245</v>
      </c>
      <c r="F10" s="154">
        <f t="shared" si="0"/>
        <v>12.913888888888888</v>
      </c>
    </row>
    <row r="11" spans="1:6" ht="27" customHeight="1">
      <c r="A11" s="200" t="s">
        <v>203</v>
      </c>
      <c r="B11" s="294" t="s">
        <v>204</v>
      </c>
      <c r="C11" s="294"/>
      <c r="D11" s="201">
        <f>SUM(D12+D18+D23+D26)</f>
        <v>180000</v>
      </c>
      <c r="E11" s="201">
        <f>SUM(E12+E18+E23)</f>
        <v>23245</v>
      </c>
      <c r="F11" s="202">
        <f t="shared" si="0"/>
        <v>12.913888888888888</v>
      </c>
    </row>
    <row r="12" spans="1:6" ht="12.75">
      <c r="A12" s="200" t="s">
        <v>205</v>
      </c>
      <c r="B12" s="203" t="s">
        <v>206</v>
      </c>
      <c r="C12" s="204"/>
      <c r="D12" s="156">
        <f aca="true" t="shared" si="1" ref="D12:E14">SUM(D13)</f>
        <v>130000</v>
      </c>
      <c r="E12" s="156">
        <f t="shared" si="1"/>
        <v>9575</v>
      </c>
      <c r="F12" s="154">
        <f t="shared" si="0"/>
        <v>7.365384615384615</v>
      </c>
    </row>
    <row r="13" spans="1:6" ht="12.75">
      <c r="A13" s="197"/>
      <c r="B13" s="165">
        <v>3</v>
      </c>
      <c r="C13" s="166" t="s">
        <v>178</v>
      </c>
      <c r="D13" s="156">
        <f t="shared" si="1"/>
        <v>130000</v>
      </c>
      <c r="E13" s="156">
        <f t="shared" si="1"/>
        <v>9575</v>
      </c>
      <c r="F13" s="154">
        <f t="shared" si="0"/>
        <v>7.365384615384615</v>
      </c>
    </row>
    <row r="14" spans="1:6" ht="12.75">
      <c r="A14" s="197"/>
      <c r="B14" s="167">
        <v>32</v>
      </c>
      <c r="C14" s="151" t="s">
        <v>93</v>
      </c>
      <c r="D14" s="168">
        <f t="shared" si="1"/>
        <v>130000</v>
      </c>
      <c r="E14" s="168">
        <f t="shared" si="1"/>
        <v>9575</v>
      </c>
      <c r="F14" s="154">
        <f t="shared" si="0"/>
        <v>7.365384615384615</v>
      </c>
    </row>
    <row r="15" spans="1:6" ht="12.75">
      <c r="A15" s="197"/>
      <c r="B15" s="167">
        <v>329</v>
      </c>
      <c r="C15" s="151" t="s">
        <v>115</v>
      </c>
      <c r="D15" s="168">
        <f>SUM(D16,D17)</f>
        <v>130000</v>
      </c>
      <c r="E15" s="168">
        <f>SUM(E16:E17)</f>
        <v>9575</v>
      </c>
      <c r="F15" s="154">
        <f t="shared" si="0"/>
        <v>7.365384615384615</v>
      </c>
    </row>
    <row r="16" spans="1:6" ht="14.25" customHeight="1">
      <c r="A16" s="197">
        <v>9</v>
      </c>
      <c r="B16" s="171">
        <v>3291</v>
      </c>
      <c r="C16" s="172" t="s">
        <v>116</v>
      </c>
      <c r="D16" s="173">
        <v>30000</v>
      </c>
      <c r="E16" s="161">
        <v>0</v>
      </c>
      <c r="F16" s="154">
        <f t="shared" si="0"/>
        <v>0</v>
      </c>
    </row>
    <row r="17" spans="1:6" ht="14.25" customHeight="1">
      <c r="A17" s="205" t="s">
        <v>207</v>
      </c>
      <c r="B17" s="171">
        <v>3299</v>
      </c>
      <c r="C17" s="172" t="s">
        <v>208</v>
      </c>
      <c r="D17" s="173">
        <v>100000</v>
      </c>
      <c r="E17" s="265">
        <v>9575</v>
      </c>
      <c r="F17" s="154">
        <f t="shared" si="0"/>
        <v>9.575</v>
      </c>
    </row>
    <row r="18" spans="1:6" ht="12.75">
      <c r="A18" s="200" t="s">
        <v>209</v>
      </c>
      <c r="B18" s="203" t="s">
        <v>210</v>
      </c>
      <c r="C18" s="206"/>
      <c r="D18" s="156">
        <f aca="true" t="shared" si="2" ref="D18:E20">SUM(D19)</f>
        <v>10000</v>
      </c>
      <c r="E18" s="156">
        <f t="shared" si="2"/>
        <v>0</v>
      </c>
      <c r="F18" s="154">
        <f t="shared" si="0"/>
        <v>0</v>
      </c>
    </row>
    <row r="19" spans="1:6" ht="13.5" customHeight="1">
      <c r="A19" s="197"/>
      <c r="B19" s="165">
        <v>3</v>
      </c>
      <c r="C19" s="166" t="s">
        <v>178</v>
      </c>
      <c r="D19" s="156">
        <f>SUM(D20)</f>
        <v>10000</v>
      </c>
      <c r="E19" s="156">
        <f t="shared" si="2"/>
        <v>0</v>
      </c>
      <c r="F19" s="154">
        <f t="shared" si="0"/>
        <v>0</v>
      </c>
    </row>
    <row r="20" spans="1:6" ht="12.75">
      <c r="A20" s="197"/>
      <c r="B20" s="167">
        <v>38</v>
      </c>
      <c r="C20" s="151" t="s">
        <v>134</v>
      </c>
      <c r="D20" s="168">
        <f t="shared" si="2"/>
        <v>10000</v>
      </c>
      <c r="E20" s="168">
        <f t="shared" si="2"/>
        <v>0</v>
      </c>
      <c r="F20" s="154">
        <f t="shared" si="0"/>
        <v>0</v>
      </c>
    </row>
    <row r="21" spans="1:6" ht="12.75">
      <c r="A21" s="197"/>
      <c r="B21" s="167">
        <v>381</v>
      </c>
      <c r="C21" s="151" t="s">
        <v>135</v>
      </c>
      <c r="D21" s="168">
        <f>SUM(D22)</f>
        <v>10000</v>
      </c>
      <c r="E21" s="168">
        <f>SUM(E22)</f>
        <v>0</v>
      </c>
      <c r="F21" s="154">
        <f t="shared" si="0"/>
        <v>0</v>
      </c>
    </row>
    <row r="22" spans="1:6" ht="12.75">
      <c r="A22" s="197">
        <v>42</v>
      </c>
      <c r="B22" s="174">
        <v>3811</v>
      </c>
      <c r="C22" s="175" t="s">
        <v>136</v>
      </c>
      <c r="D22" s="176">
        <v>10000</v>
      </c>
      <c r="E22" s="207">
        <v>0</v>
      </c>
      <c r="F22" s="154">
        <f t="shared" si="0"/>
        <v>0</v>
      </c>
    </row>
    <row r="23" spans="1:6" ht="12.75">
      <c r="A23" s="208"/>
      <c r="B23" s="167">
        <v>323</v>
      </c>
      <c r="C23" s="182" t="s">
        <v>104</v>
      </c>
      <c r="D23" s="156">
        <f>SUM(D24,D25)</f>
        <v>40000</v>
      </c>
      <c r="E23" s="156">
        <f>SUM(E24:E25)</f>
        <v>13670</v>
      </c>
      <c r="F23" s="154">
        <f t="shared" si="0"/>
        <v>34.175</v>
      </c>
    </row>
    <row r="24" spans="1:6" ht="12.75">
      <c r="A24" s="209"/>
      <c r="B24" s="169">
        <v>3233</v>
      </c>
      <c r="C24" s="175" t="s">
        <v>107</v>
      </c>
      <c r="D24" s="176">
        <v>20000</v>
      </c>
      <c r="E24" s="266">
        <v>13670</v>
      </c>
      <c r="F24" s="154">
        <f t="shared" si="0"/>
        <v>68.35</v>
      </c>
    </row>
    <row r="25" spans="1:6" ht="12.75">
      <c r="A25" s="209"/>
      <c r="B25" s="169">
        <v>3235</v>
      </c>
      <c r="C25" s="175" t="s">
        <v>211</v>
      </c>
      <c r="D25" s="176">
        <v>20000</v>
      </c>
      <c r="E25" s="207">
        <v>0</v>
      </c>
      <c r="F25" s="154">
        <f t="shared" si="0"/>
        <v>0</v>
      </c>
    </row>
    <row r="26" spans="1:256" s="30" customFormat="1" ht="12.75">
      <c r="A26" s="200"/>
      <c r="B26" s="167">
        <v>329</v>
      </c>
      <c r="C26" s="182" t="s">
        <v>115</v>
      </c>
      <c r="D26" s="156">
        <f>SUM(D27)</f>
        <v>0</v>
      </c>
      <c r="E26" s="156">
        <f>SUM(E27)</f>
        <v>0</v>
      </c>
      <c r="F26" s="154">
        <v>0</v>
      </c>
      <c r="IP26" s="46"/>
      <c r="IQ26" s="46"/>
      <c r="IR26" s="46"/>
      <c r="IS26" s="46"/>
      <c r="IT26" s="46"/>
      <c r="IU26" s="46"/>
      <c r="IV26" s="46"/>
    </row>
    <row r="27" spans="1:6" ht="12.75">
      <c r="A27" s="208"/>
      <c r="B27" s="169">
        <v>3299</v>
      </c>
      <c r="C27" s="175" t="s">
        <v>115</v>
      </c>
      <c r="D27" s="176">
        <v>0</v>
      </c>
      <c r="E27" s="207">
        <v>0</v>
      </c>
      <c r="F27" s="154">
        <v>0</v>
      </c>
    </row>
    <row r="28" spans="1:6" ht="18.75" customHeight="1">
      <c r="A28" s="197"/>
      <c r="B28" s="155" t="s">
        <v>172</v>
      </c>
      <c r="C28" s="159"/>
      <c r="D28" s="160">
        <f>SUM(D29)</f>
        <v>14470000</v>
      </c>
      <c r="E28" s="160">
        <f>SUM(E29)</f>
        <v>2628698.46</v>
      </c>
      <c r="F28" s="154">
        <f t="shared" si="0"/>
        <v>18.166540843123705</v>
      </c>
    </row>
    <row r="29" spans="1:6" ht="12" customHeight="1">
      <c r="A29" s="197"/>
      <c r="B29" s="198" t="s">
        <v>212</v>
      </c>
      <c r="C29" s="159"/>
      <c r="D29" s="160">
        <f>SUM(D31,D90,D185,D161,D265,D277,D227,D250,D173,D202)</f>
        <v>14470000</v>
      </c>
      <c r="E29" s="160">
        <f>SUM(E31,E90,E185,E161,E265,E277,E227,E250,E173,E202)</f>
        <v>2628698.46</v>
      </c>
      <c r="F29" s="154">
        <f t="shared" si="0"/>
        <v>18.166540843123705</v>
      </c>
    </row>
    <row r="30" spans="1:6" ht="12.75" customHeight="1">
      <c r="A30" s="197"/>
      <c r="B30" s="170" t="s">
        <v>213</v>
      </c>
      <c r="C30" s="197"/>
      <c r="D30" s="210"/>
      <c r="E30" s="210"/>
      <c r="F30" s="154"/>
    </row>
    <row r="31" spans="1:6" ht="15" customHeight="1">
      <c r="A31" s="200" t="s">
        <v>203</v>
      </c>
      <c r="B31" s="293" t="s">
        <v>214</v>
      </c>
      <c r="C31" s="293"/>
      <c r="D31" s="211">
        <f>SUM(D32,D75,D82+D47)</f>
        <v>878500</v>
      </c>
      <c r="E31" s="211">
        <f>SUM(E32,E75,E82+E47)</f>
        <v>357959.63</v>
      </c>
      <c r="F31" s="212">
        <f>SUM(E31/D31)*100</f>
        <v>40.74668525896414</v>
      </c>
    </row>
    <row r="32" spans="1:6" ht="15.75" customHeight="1">
      <c r="A32" s="200" t="s">
        <v>215</v>
      </c>
      <c r="B32" s="295" t="s">
        <v>216</v>
      </c>
      <c r="C32" s="295"/>
      <c r="D32" s="213">
        <f>SUM(D33)</f>
        <v>322000</v>
      </c>
      <c r="E32" s="213">
        <f>SUM(E33)</f>
        <v>153159.04</v>
      </c>
      <c r="F32" s="154">
        <f>SUM(E32/D32)*100</f>
        <v>47.56491925465839</v>
      </c>
    </row>
    <row r="33" spans="1:6" ht="12.75">
      <c r="A33" s="197"/>
      <c r="B33" s="165">
        <v>3</v>
      </c>
      <c r="C33" s="166" t="s">
        <v>178</v>
      </c>
      <c r="D33" s="178">
        <f>SUM(D34,D42)</f>
        <v>322000</v>
      </c>
      <c r="E33" s="178">
        <f>SUM(E34,E42)</f>
        <v>153159.04</v>
      </c>
      <c r="F33" s="154">
        <f>SUM(E33/D33)*100</f>
        <v>47.56491925465839</v>
      </c>
    </row>
    <row r="34" spans="1:6" ht="12.75" customHeight="1">
      <c r="A34" s="197"/>
      <c r="B34" s="167">
        <v>31</v>
      </c>
      <c r="C34" s="151" t="s">
        <v>86</v>
      </c>
      <c r="D34" s="179">
        <f>SUM(D35,D37,D39)</f>
        <v>311000</v>
      </c>
      <c r="E34" s="179">
        <f>SUM(E35,E37,E39)</f>
        <v>152759.04</v>
      </c>
      <c r="F34" s="154">
        <f>SUM(E34/D34)*100</f>
        <v>49.118662379421224</v>
      </c>
    </row>
    <row r="35" spans="1:6" ht="12.75" customHeight="1">
      <c r="A35" s="197"/>
      <c r="B35" s="167">
        <v>311</v>
      </c>
      <c r="C35" s="180" t="s">
        <v>181</v>
      </c>
      <c r="D35" s="179">
        <f>SUM(D36)</f>
        <v>250000</v>
      </c>
      <c r="E35" s="179">
        <f>SUM(E36)</f>
        <v>130083.47</v>
      </c>
      <c r="F35" s="154">
        <f>SUM(E35/D35)*100</f>
        <v>52.033388</v>
      </c>
    </row>
    <row r="36" spans="1:6" ht="12.75" customHeight="1">
      <c r="A36" s="197">
        <v>1</v>
      </c>
      <c r="B36" s="174">
        <v>3111</v>
      </c>
      <c r="C36" s="175" t="s">
        <v>88</v>
      </c>
      <c r="D36" s="176">
        <v>250000</v>
      </c>
      <c r="E36" s="161">
        <v>130083.47</v>
      </c>
      <c r="F36" s="154">
        <f aca="true" t="shared" si="3" ref="F36:F88">SUM(E36/D36)*100</f>
        <v>52.033388</v>
      </c>
    </row>
    <row r="37" spans="1:6" s="30" customFormat="1" ht="12.75" customHeight="1">
      <c r="A37" s="214"/>
      <c r="B37" s="181">
        <v>312</v>
      </c>
      <c r="C37" s="182" t="s">
        <v>89</v>
      </c>
      <c r="D37" s="183">
        <f>SUM(D38)</f>
        <v>10000</v>
      </c>
      <c r="E37" s="183">
        <f>SUM(E38)</f>
        <v>1200</v>
      </c>
      <c r="F37" s="154">
        <f t="shared" si="3"/>
        <v>12</v>
      </c>
    </row>
    <row r="38" spans="1:6" ht="12.75" customHeight="1">
      <c r="A38" s="197">
        <v>2</v>
      </c>
      <c r="B38" s="174">
        <v>3121</v>
      </c>
      <c r="C38" s="184" t="s">
        <v>89</v>
      </c>
      <c r="D38" s="176">
        <v>10000</v>
      </c>
      <c r="E38" s="161">
        <v>1200</v>
      </c>
      <c r="F38" s="154">
        <f t="shared" si="3"/>
        <v>12</v>
      </c>
    </row>
    <row r="39" spans="1:6" s="30" customFormat="1" ht="12" customHeight="1">
      <c r="A39" s="214"/>
      <c r="B39" s="181">
        <v>313</v>
      </c>
      <c r="C39" s="3" t="s">
        <v>90</v>
      </c>
      <c r="D39" s="183">
        <f>SUM(D40,D41)</f>
        <v>51000</v>
      </c>
      <c r="E39" s="183">
        <f>SUM(E40,E41)</f>
        <v>21475.57</v>
      </c>
      <c r="F39" s="154">
        <f t="shared" si="3"/>
        <v>42.10896078431372</v>
      </c>
    </row>
    <row r="40" spans="1:6" ht="12" customHeight="1">
      <c r="A40" s="197">
        <v>3</v>
      </c>
      <c r="B40" s="174">
        <v>3132</v>
      </c>
      <c r="C40" s="184" t="s">
        <v>91</v>
      </c>
      <c r="D40" s="176">
        <v>45000</v>
      </c>
      <c r="E40" s="161">
        <v>21107.11</v>
      </c>
      <c r="F40" s="154">
        <f t="shared" si="3"/>
        <v>46.90468888888889</v>
      </c>
    </row>
    <row r="41" spans="1:6" ht="12" customHeight="1">
      <c r="A41" s="197">
        <v>4</v>
      </c>
      <c r="B41" s="174">
        <v>3133</v>
      </c>
      <c r="C41" s="184" t="s">
        <v>92</v>
      </c>
      <c r="D41" s="176">
        <v>6000</v>
      </c>
      <c r="E41" s="161">
        <v>368.46</v>
      </c>
      <c r="F41" s="154">
        <f t="shared" si="3"/>
        <v>6.141</v>
      </c>
    </row>
    <row r="42" spans="1:6" ht="12.75" customHeight="1">
      <c r="A42" s="197"/>
      <c r="B42" s="167">
        <v>32</v>
      </c>
      <c r="C42" s="151" t="s">
        <v>93</v>
      </c>
      <c r="D42" s="179">
        <f>SUM(D43)</f>
        <v>11000</v>
      </c>
      <c r="E42" s="179">
        <f>SUM(E43)</f>
        <v>400</v>
      </c>
      <c r="F42" s="154">
        <f t="shared" si="3"/>
        <v>3.6363636363636362</v>
      </c>
    </row>
    <row r="43" spans="1:6" ht="12.75" customHeight="1">
      <c r="A43" s="197"/>
      <c r="B43" s="167">
        <v>321</v>
      </c>
      <c r="C43" s="151" t="s">
        <v>182</v>
      </c>
      <c r="D43" s="179">
        <f>SUM(D44,D45,D46)</f>
        <v>11000</v>
      </c>
      <c r="E43" s="179">
        <f>SUM(E44,E45,E46)</f>
        <v>400</v>
      </c>
      <c r="F43" s="154">
        <f t="shared" si="3"/>
        <v>3.6363636363636362</v>
      </c>
    </row>
    <row r="44" spans="1:6" ht="12" customHeight="1">
      <c r="A44" s="197">
        <v>5</v>
      </c>
      <c r="B44" s="185">
        <v>3211</v>
      </c>
      <c r="C44" s="172" t="s">
        <v>95</v>
      </c>
      <c r="D44" s="176">
        <v>5000</v>
      </c>
      <c r="E44" s="265">
        <v>400</v>
      </c>
      <c r="F44" s="154">
        <f t="shared" si="3"/>
        <v>8</v>
      </c>
    </row>
    <row r="45" spans="1:6" ht="12.75" customHeight="1">
      <c r="A45" s="197">
        <v>7</v>
      </c>
      <c r="B45" s="185">
        <v>3213</v>
      </c>
      <c r="C45" s="172" t="s">
        <v>96</v>
      </c>
      <c r="D45" s="176">
        <v>5000</v>
      </c>
      <c r="E45" s="161">
        <v>0</v>
      </c>
      <c r="F45" s="154">
        <f t="shared" si="3"/>
        <v>0</v>
      </c>
    </row>
    <row r="46" spans="1:6" ht="12.75" customHeight="1">
      <c r="A46" s="200">
        <v>8</v>
      </c>
      <c r="B46" s="185">
        <v>3214</v>
      </c>
      <c r="C46" s="172" t="s">
        <v>97</v>
      </c>
      <c r="D46" s="176">
        <v>1000</v>
      </c>
      <c r="E46" s="161">
        <v>0</v>
      </c>
      <c r="F46" s="154">
        <f t="shared" si="3"/>
        <v>0</v>
      </c>
    </row>
    <row r="47" spans="1:6" ht="12.75" customHeight="1">
      <c r="A47" s="200" t="s">
        <v>217</v>
      </c>
      <c r="B47" s="297" t="s">
        <v>218</v>
      </c>
      <c r="C47" s="297"/>
      <c r="D47" s="156">
        <f>SUM(D48)</f>
        <v>396500</v>
      </c>
      <c r="E47" s="156">
        <f>SUM(E48)</f>
        <v>204800.59</v>
      </c>
      <c r="F47" s="154">
        <f t="shared" si="3"/>
        <v>51.65210340479193</v>
      </c>
    </row>
    <row r="48" spans="1:6" ht="12.75" customHeight="1">
      <c r="A48" s="200"/>
      <c r="B48" s="215">
        <v>3</v>
      </c>
      <c r="C48" s="1" t="s">
        <v>178</v>
      </c>
      <c r="D48" s="156">
        <f>SUM(D49,D70)</f>
        <v>396500</v>
      </c>
      <c r="E48" s="156">
        <f>SUM(E49,E70)</f>
        <v>204800.59</v>
      </c>
      <c r="F48" s="154">
        <f t="shared" si="3"/>
        <v>51.65210340479193</v>
      </c>
    </row>
    <row r="49" spans="1:6" ht="12.75" customHeight="1">
      <c r="A49" s="200"/>
      <c r="B49" s="215">
        <v>32</v>
      </c>
      <c r="C49" s="1" t="s">
        <v>93</v>
      </c>
      <c r="D49" s="156">
        <f>SUM(D50,D56,D64)</f>
        <v>387000</v>
      </c>
      <c r="E49" s="156">
        <f>SUM(E50,E56,E64)</f>
        <v>201456.94999999998</v>
      </c>
      <c r="F49" s="154">
        <f t="shared" si="3"/>
        <v>52.056059431524545</v>
      </c>
    </row>
    <row r="50" spans="1:6" s="30" customFormat="1" ht="12.75" customHeight="1">
      <c r="A50" s="200"/>
      <c r="B50" s="186">
        <v>322</v>
      </c>
      <c r="C50" s="187" t="s">
        <v>98</v>
      </c>
      <c r="D50" s="183">
        <f>SUM(D51:D55)</f>
        <v>110000</v>
      </c>
      <c r="E50" s="183">
        <f>SUM(E51:E55)</f>
        <v>38268.47</v>
      </c>
      <c r="F50" s="154">
        <f t="shared" si="3"/>
        <v>34.78951818181819</v>
      </c>
    </row>
    <row r="51" spans="1:6" ht="12.75" customHeight="1">
      <c r="A51" s="197">
        <v>12</v>
      </c>
      <c r="B51" s="174">
        <v>3221</v>
      </c>
      <c r="C51" s="188" t="s">
        <v>99</v>
      </c>
      <c r="D51" s="176">
        <v>20000</v>
      </c>
      <c r="E51" s="265">
        <v>3614.89</v>
      </c>
      <c r="F51" s="154">
        <f t="shared" si="3"/>
        <v>18.07445</v>
      </c>
    </row>
    <row r="52" spans="1:6" ht="12" customHeight="1">
      <c r="A52" s="197" t="s">
        <v>219</v>
      </c>
      <c r="B52" s="185">
        <v>3223</v>
      </c>
      <c r="C52" s="188" t="s">
        <v>100</v>
      </c>
      <c r="D52" s="176">
        <v>40000</v>
      </c>
      <c r="E52" s="265">
        <v>15872.77</v>
      </c>
      <c r="F52" s="154">
        <f t="shared" si="3"/>
        <v>39.681925</v>
      </c>
    </row>
    <row r="53" spans="1:6" ht="12" customHeight="1">
      <c r="A53" s="197" t="s">
        <v>220</v>
      </c>
      <c r="B53" s="185">
        <v>3224</v>
      </c>
      <c r="C53" s="188" t="s">
        <v>221</v>
      </c>
      <c r="D53" s="176">
        <v>30000</v>
      </c>
      <c r="E53" s="265">
        <v>1900.81</v>
      </c>
      <c r="F53" s="154">
        <f t="shared" si="3"/>
        <v>6.336033333333334</v>
      </c>
    </row>
    <row r="54" spans="1:6" ht="12.75" customHeight="1">
      <c r="A54" s="197">
        <v>16</v>
      </c>
      <c r="B54" s="174">
        <v>3225</v>
      </c>
      <c r="C54" s="188" t="s">
        <v>102</v>
      </c>
      <c r="D54" s="176">
        <v>20000</v>
      </c>
      <c r="E54" s="265">
        <v>16880</v>
      </c>
      <c r="F54" s="154">
        <f t="shared" si="3"/>
        <v>84.39999999999999</v>
      </c>
    </row>
    <row r="55" spans="1:6" ht="12.75" customHeight="1">
      <c r="A55" s="197"/>
      <c r="B55" s="174">
        <v>3227</v>
      </c>
      <c r="C55" s="188" t="s">
        <v>103</v>
      </c>
      <c r="D55" s="176">
        <v>0</v>
      </c>
      <c r="E55" s="161"/>
      <c r="F55" s="154">
        <v>0</v>
      </c>
    </row>
    <row r="56" spans="1:6" s="30" customFormat="1" ht="12" customHeight="1">
      <c r="A56" s="214"/>
      <c r="B56" s="181">
        <v>323</v>
      </c>
      <c r="C56" s="189" t="s">
        <v>104</v>
      </c>
      <c r="D56" s="183">
        <f>SUM(D57:D63)</f>
        <v>244000</v>
      </c>
      <c r="E56" s="183">
        <f>SUM(E57:E63)</f>
        <v>140911.74</v>
      </c>
      <c r="F56" s="154">
        <f t="shared" si="3"/>
        <v>57.75071311475409</v>
      </c>
    </row>
    <row r="57" spans="1:6" ht="12.75" customHeight="1">
      <c r="A57" s="197">
        <v>17</v>
      </c>
      <c r="B57" s="174">
        <v>3231</v>
      </c>
      <c r="C57" s="175" t="s">
        <v>105</v>
      </c>
      <c r="D57" s="176">
        <v>30000</v>
      </c>
      <c r="E57" s="265">
        <v>13151.75</v>
      </c>
      <c r="F57" s="154">
        <f t="shared" si="3"/>
        <v>43.83916666666667</v>
      </c>
    </row>
    <row r="58" spans="1:6" ht="12.75" customHeight="1">
      <c r="A58" s="197" t="s">
        <v>222</v>
      </c>
      <c r="B58" s="174">
        <v>3232</v>
      </c>
      <c r="C58" s="175" t="s">
        <v>106</v>
      </c>
      <c r="D58" s="176">
        <v>10000</v>
      </c>
      <c r="E58" s="265">
        <v>1272.5</v>
      </c>
      <c r="F58" s="154">
        <f t="shared" si="3"/>
        <v>12.725</v>
      </c>
    </row>
    <row r="59" spans="1:6" ht="13.5" customHeight="1">
      <c r="A59" s="197">
        <v>20</v>
      </c>
      <c r="B59" s="185">
        <v>3233</v>
      </c>
      <c r="C59" s="172" t="s">
        <v>107</v>
      </c>
      <c r="D59" s="176">
        <v>30000</v>
      </c>
      <c r="E59" s="265">
        <v>10830</v>
      </c>
      <c r="F59" s="154">
        <f t="shared" si="3"/>
        <v>36.1</v>
      </c>
    </row>
    <row r="60" spans="1:6" ht="12.75" customHeight="1">
      <c r="A60" s="197" t="s">
        <v>223</v>
      </c>
      <c r="B60" s="185">
        <v>3234</v>
      </c>
      <c r="C60" s="172" t="s">
        <v>108</v>
      </c>
      <c r="D60" s="176">
        <v>50000</v>
      </c>
      <c r="E60" s="265">
        <v>19302.54</v>
      </c>
      <c r="F60" s="154">
        <f t="shared" si="3"/>
        <v>38.60508</v>
      </c>
    </row>
    <row r="61" spans="1:6" ht="12.75" customHeight="1">
      <c r="A61" s="197"/>
      <c r="B61" s="185">
        <v>3237</v>
      </c>
      <c r="C61" s="172" t="s">
        <v>111</v>
      </c>
      <c r="D61" s="176">
        <v>60000</v>
      </c>
      <c r="E61" s="161">
        <v>65758.06</v>
      </c>
      <c r="F61" s="154">
        <f t="shared" si="3"/>
        <v>109.59676666666667</v>
      </c>
    </row>
    <row r="62" spans="1:6" ht="12.75" customHeight="1">
      <c r="A62" s="197">
        <v>29</v>
      </c>
      <c r="B62" s="185">
        <v>3238</v>
      </c>
      <c r="C62" s="172" t="s">
        <v>112</v>
      </c>
      <c r="D62" s="176">
        <v>51000</v>
      </c>
      <c r="E62" s="265">
        <v>21000</v>
      </c>
      <c r="F62" s="154">
        <f t="shared" si="3"/>
        <v>41.17647058823529</v>
      </c>
    </row>
    <row r="63" spans="1:6" ht="12" customHeight="1">
      <c r="A63" s="197"/>
      <c r="B63" s="174">
        <v>3239</v>
      </c>
      <c r="C63" s="175" t="s">
        <v>113</v>
      </c>
      <c r="D63" s="176">
        <v>13000</v>
      </c>
      <c r="E63" s="161">
        <v>9596.89</v>
      </c>
      <c r="F63" s="154">
        <f t="shared" si="3"/>
        <v>73.82223076923077</v>
      </c>
    </row>
    <row r="64" spans="1:6" s="30" customFormat="1" ht="10.5" customHeight="1">
      <c r="A64" s="214"/>
      <c r="B64" s="181">
        <v>329</v>
      </c>
      <c r="C64" s="182" t="s">
        <v>115</v>
      </c>
      <c r="D64" s="183">
        <f>SUM(D65:D68)</f>
        <v>33000</v>
      </c>
      <c r="E64" s="183">
        <f>SUM(E65:E69)</f>
        <v>22276.739999999998</v>
      </c>
      <c r="F64" s="154">
        <f t="shared" si="3"/>
        <v>67.50527272727273</v>
      </c>
    </row>
    <row r="65" spans="1:6" ht="12" customHeight="1">
      <c r="A65" s="197"/>
      <c r="B65" s="174">
        <v>3292</v>
      </c>
      <c r="C65" s="175" t="s">
        <v>117</v>
      </c>
      <c r="D65" s="176">
        <v>10000</v>
      </c>
      <c r="E65" s="265">
        <v>2509.19</v>
      </c>
      <c r="F65" s="154">
        <f t="shared" si="3"/>
        <v>25.0919</v>
      </c>
    </row>
    <row r="66" spans="1:6" ht="12.75" customHeight="1">
      <c r="A66" s="197"/>
      <c r="B66" s="174">
        <v>3293</v>
      </c>
      <c r="C66" s="172" t="s">
        <v>118</v>
      </c>
      <c r="D66" s="176">
        <v>20000</v>
      </c>
      <c r="E66" s="265">
        <v>6349.41</v>
      </c>
      <c r="F66" s="154">
        <f t="shared" si="3"/>
        <v>31.747049999999998</v>
      </c>
    </row>
    <row r="67" spans="1:6" ht="12.75" customHeight="1">
      <c r="A67" s="197"/>
      <c r="B67" s="174">
        <v>3294</v>
      </c>
      <c r="C67" s="172" t="s">
        <v>119</v>
      </c>
      <c r="D67" s="176">
        <v>2000</v>
      </c>
      <c r="E67" s="265">
        <v>1000</v>
      </c>
      <c r="F67" s="154">
        <f t="shared" si="3"/>
        <v>50</v>
      </c>
    </row>
    <row r="68" spans="1:6" ht="12.75" customHeight="1">
      <c r="A68" s="197"/>
      <c r="B68" s="174">
        <v>3295</v>
      </c>
      <c r="C68" s="172" t="s">
        <v>224</v>
      </c>
      <c r="D68" s="176">
        <v>1000</v>
      </c>
      <c r="E68" s="265">
        <v>11776.14</v>
      </c>
      <c r="F68" s="154">
        <v>0</v>
      </c>
    </row>
    <row r="69" spans="1:6" ht="12.75" customHeight="1">
      <c r="A69" s="197"/>
      <c r="B69" s="174">
        <v>3299</v>
      </c>
      <c r="C69" s="172" t="s">
        <v>115</v>
      </c>
      <c r="D69" s="176">
        <v>0</v>
      </c>
      <c r="E69" s="265">
        <v>642</v>
      </c>
      <c r="F69" s="154">
        <v>0</v>
      </c>
    </row>
    <row r="70" spans="1:6" ht="12.75" customHeight="1">
      <c r="A70" s="197"/>
      <c r="B70" s="167">
        <v>34</v>
      </c>
      <c r="C70" s="151" t="s">
        <v>121</v>
      </c>
      <c r="D70" s="190">
        <f>SUM(D71)</f>
        <v>9500</v>
      </c>
      <c r="E70" s="190">
        <f>SUM(E71)</f>
        <v>3343.6400000000003</v>
      </c>
      <c r="F70" s="154">
        <f t="shared" si="3"/>
        <v>35.19621052631579</v>
      </c>
    </row>
    <row r="71" spans="1:6" ht="12.75" customHeight="1">
      <c r="A71" s="197"/>
      <c r="B71" s="167">
        <v>343</v>
      </c>
      <c r="C71" s="151" t="s">
        <v>124</v>
      </c>
      <c r="D71" s="190">
        <f>SUM(D72:D74)</f>
        <v>9500</v>
      </c>
      <c r="E71" s="190">
        <f>SUM(E72:E74)</f>
        <v>3343.6400000000003</v>
      </c>
      <c r="F71" s="154">
        <f t="shared" si="3"/>
        <v>35.19621052631579</v>
      </c>
    </row>
    <row r="72" spans="1:6" ht="12" customHeight="1">
      <c r="A72" s="197"/>
      <c r="B72" s="174">
        <v>3431</v>
      </c>
      <c r="C72" s="175" t="s">
        <v>125</v>
      </c>
      <c r="D72" s="176">
        <v>7000</v>
      </c>
      <c r="E72" s="265">
        <v>3197.38</v>
      </c>
      <c r="F72" s="154">
        <f t="shared" si="3"/>
        <v>45.676857142857145</v>
      </c>
    </row>
    <row r="73" spans="1:6" ht="12" customHeight="1">
      <c r="A73" s="197"/>
      <c r="B73" s="174">
        <v>3433</v>
      </c>
      <c r="C73" s="175" t="s">
        <v>186</v>
      </c>
      <c r="D73" s="176">
        <v>1000</v>
      </c>
      <c r="E73" s="265">
        <v>0</v>
      </c>
      <c r="F73" s="154">
        <f t="shared" si="3"/>
        <v>0</v>
      </c>
    </row>
    <row r="74" spans="1:6" ht="12" customHeight="1">
      <c r="A74" s="197"/>
      <c r="B74" s="174">
        <v>3434</v>
      </c>
      <c r="C74" s="175" t="s">
        <v>225</v>
      </c>
      <c r="D74" s="176">
        <v>1500</v>
      </c>
      <c r="E74" s="265">
        <v>146.26</v>
      </c>
      <c r="F74" s="154">
        <f t="shared" si="3"/>
        <v>9.750666666666666</v>
      </c>
    </row>
    <row r="75" spans="1:6" s="30" customFormat="1" ht="12.75" customHeight="1">
      <c r="A75" s="200" t="s">
        <v>226</v>
      </c>
      <c r="B75" s="203" t="s">
        <v>227</v>
      </c>
      <c r="C75" s="216"/>
      <c r="D75" s="183">
        <f>SUM(D76+D79)</f>
        <v>0</v>
      </c>
      <c r="E75" s="183">
        <f>SUM(E76+E79)</f>
        <v>0</v>
      </c>
      <c r="F75" s="154">
        <v>0</v>
      </c>
    </row>
    <row r="76" spans="1:6" s="30" customFormat="1" ht="12.75" customHeight="1">
      <c r="A76" s="214"/>
      <c r="B76" s="165">
        <v>3</v>
      </c>
      <c r="C76" s="166" t="s">
        <v>178</v>
      </c>
      <c r="D76" s="183">
        <f>SUM(D77)</f>
        <v>0</v>
      </c>
      <c r="E76" s="183">
        <f>SUM(E77)</f>
        <v>0</v>
      </c>
      <c r="F76" s="154">
        <v>0</v>
      </c>
    </row>
    <row r="77" spans="1:6" s="30" customFormat="1" ht="12" customHeight="1">
      <c r="A77" s="214"/>
      <c r="B77" s="167">
        <v>342</v>
      </c>
      <c r="C77" s="151" t="s">
        <v>134</v>
      </c>
      <c r="D77" s="160">
        <f>SUM(D78)</f>
        <v>0</v>
      </c>
      <c r="E77" s="160">
        <f>SUM(E78)</f>
        <v>0</v>
      </c>
      <c r="F77" s="154">
        <v>0</v>
      </c>
    </row>
    <row r="78" spans="1:6" s="30" customFormat="1" ht="11.25" customHeight="1">
      <c r="A78" s="214"/>
      <c r="B78" s="169">
        <v>3423</v>
      </c>
      <c r="C78" s="170" t="s">
        <v>122</v>
      </c>
      <c r="D78" s="192">
        <v>0</v>
      </c>
      <c r="E78" s="192">
        <v>0</v>
      </c>
      <c r="F78" s="154">
        <v>0</v>
      </c>
    </row>
    <row r="79" spans="1:6" ht="12" customHeight="1">
      <c r="A79" s="197"/>
      <c r="B79" s="186">
        <v>5</v>
      </c>
      <c r="C79" s="187" t="s">
        <v>228</v>
      </c>
      <c r="D79" s="183">
        <f>SUM(D80)</f>
        <v>0</v>
      </c>
      <c r="E79" s="183">
        <f>SUM(E80)</f>
        <v>0</v>
      </c>
      <c r="F79" s="154">
        <v>0</v>
      </c>
    </row>
    <row r="80" spans="1:6" ht="12" customHeight="1">
      <c r="A80" s="197"/>
      <c r="B80" s="186">
        <v>544</v>
      </c>
      <c r="C80" s="187" t="s">
        <v>158</v>
      </c>
      <c r="D80" s="183">
        <f>SUM(D81)</f>
        <v>0</v>
      </c>
      <c r="E80" s="183">
        <f>SUM(E81)</f>
        <v>0</v>
      </c>
      <c r="F80" s="154">
        <v>0</v>
      </c>
    </row>
    <row r="81" spans="1:6" ht="12" customHeight="1">
      <c r="A81" s="197"/>
      <c r="B81" s="185">
        <v>5445</v>
      </c>
      <c r="C81" s="172" t="s">
        <v>158</v>
      </c>
      <c r="D81" s="176">
        <v>0</v>
      </c>
      <c r="E81" s="161">
        <v>0</v>
      </c>
      <c r="F81" s="154">
        <v>0</v>
      </c>
    </row>
    <row r="82" spans="1:6" s="30" customFormat="1" ht="16.5" customHeight="1">
      <c r="A82" s="200" t="s">
        <v>229</v>
      </c>
      <c r="B82" s="295" t="s">
        <v>230</v>
      </c>
      <c r="C82" s="295"/>
      <c r="D82" s="160">
        <f aca="true" t="shared" si="4" ref="D82:E84">SUM(D83)</f>
        <v>160000</v>
      </c>
      <c r="E82" s="160">
        <f t="shared" si="4"/>
        <v>0</v>
      </c>
      <c r="F82" s="154">
        <f t="shared" si="3"/>
        <v>0</v>
      </c>
    </row>
    <row r="83" spans="1:6" s="30" customFormat="1" ht="12" customHeight="1">
      <c r="A83" s="214"/>
      <c r="B83" s="165">
        <v>4</v>
      </c>
      <c r="C83" s="166" t="s">
        <v>191</v>
      </c>
      <c r="D83" s="160">
        <f t="shared" si="4"/>
        <v>160000</v>
      </c>
      <c r="E83" s="160">
        <f t="shared" si="4"/>
        <v>0</v>
      </c>
      <c r="F83" s="154">
        <f t="shared" si="3"/>
        <v>0</v>
      </c>
    </row>
    <row r="84" spans="1:6" s="30" customFormat="1" ht="12.75" customHeight="1">
      <c r="A84" s="214"/>
      <c r="B84" s="167">
        <v>42</v>
      </c>
      <c r="C84" s="151" t="s">
        <v>192</v>
      </c>
      <c r="D84" s="160">
        <f t="shared" si="4"/>
        <v>160000</v>
      </c>
      <c r="E84" s="160">
        <f t="shared" si="4"/>
        <v>0</v>
      </c>
      <c r="F84" s="154">
        <f t="shared" si="3"/>
        <v>0</v>
      </c>
    </row>
    <row r="85" spans="1:6" s="30" customFormat="1" ht="12.75" customHeight="1">
      <c r="A85" s="214"/>
      <c r="B85" s="167">
        <v>422</v>
      </c>
      <c r="C85" s="151" t="s">
        <v>145</v>
      </c>
      <c r="D85" s="193">
        <f>SUM(D86:D88)</f>
        <v>160000</v>
      </c>
      <c r="E85" s="193">
        <f>SUM(E86:E88)</f>
        <v>0</v>
      </c>
      <c r="F85" s="154">
        <f t="shared" si="3"/>
        <v>0</v>
      </c>
    </row>
    <row r="86" spans="1:6" ht="12.75">
      <c r="A86" s="197"/>
      <c r="B86" s="174">
        <v>4221</v>
      </c>
      <c r="C86" s="175" t="s">
        <v>146</v>
      </c>
      <c r="D86" s="176">
        <v>50000</v>
      </c>
      <c r="E86" s="161"/>
      <c r="F86" s="154">
        <f t="shared" si="3"/>
        <v>0</v>
      </c>
    </row>
    <row r="87" spans="1:6" ht="12.75">
      <c r="A87" s="197"/>
      <c r="B87" s="174">
        <v>4222</v>
      </c>
      <c r="C87" s="175" t="s">
        <v>231</v>
      </c>
      <c r="D87" s="176">
        <v>10000</v>
      </c>
      <c r="E87" s="161">
        <v>0</v>
      </c>
      <c r="F87" s="154">
        <f t="shared" si="3"/>
        <v>0</v>
      </c>
    </row>
    <row r="88" spans="1:6" ht="12.75">
      <c r="A88" s="197"/>
      <c r="B88" s="174">
        <v>4223</v>
      </c>
      <c r="C88" s="175" t="s">
        <v>148</v>
      </c>
      <c r="D88" s="176">
        <v>100000</v>
      </c>
      <c r="E88" s="161">
        <v>0</v>
      </c>
      <c r="F88" s="154">
        <f t="shared" si="3"/>
        <v>0</v>
      </c>
    </row>
    <row r="89" spans="1:6" ht="11.25" customHeight="1">
      <c r="A89" s="197"/>
      <c r="B89" s="170" t="s">
        <v>232</v>
      </c>
      <c r="C89" s="206"/>
      <c r="D89" s="217"/>
      <c r="E89" s="217"/>
      <c r="F89" s="154"/>
    </row>
    <row r="90" spans="1:6" s="30" customFormat="1" ht="15" customHeight="1">
      <c r="A90" s="200" t="s">
        <v>233</v>
      </c>
      <c r="B90" s="293" t="s">
        <v>234</v>
      </c>
      <c r="C90" s="293"/>
      <c r="D90" s="218">
        <f>SUM(D91,D100,D105,D112,D120,D124,D129,D134,D139,D143,D147,D155)</f>
        <v>10953600</v>
      </c>
      <c r="E90" s="218">
        <f>SUM(E91,E100,E105,E112,E120,E124,E129,E134,E139,E143,E147,E155)</f>
        <v>1759011.54</v>
      </c>
      <c r="F90" s="212">
        <f>SUM(E90/D90)*100</f>
        <v>16.05875273882559</v>
      </c>
    </row>
    <row r="91" spans="1:6" s="30" customFormat="1" ht="15" customHeight="1">
      <c r="A91" s="200" t="s">
        <v>235</v>
      </c>
      <c r="B91" s="296" t="s">
        <v>236</v>
      </c>
      <c r="C91" s="296"/>
      <c r="D91" s="219">
        <f>SUM(D92)</f>
        <v>310600</v>
      </c>
      <c r="E91" s="219">
        <f>SUM(E92)</f>
        <v>4550.66</v>
      </c>
      <c r="F91" s="154">
        <f>SUM(E91/D91)*100</f>
        <v>1.4651191242755954</v>
      </c>
    </row>
    <row r="92" spans="1:6" ht="12.75">
      <c r="A92" s="197"/>
      <c r="B92" s="165">
        <v>3</v>
      </c>
      <c r="C92" s="166" t="s">
        <v>178</v>
      </c>
      <c r="D92" s="160">
        <f>SUM(D93)</f>
        <v>310600</v>
      </c>
      <c r="E92" s="160">
        <f>SUM(E93)</f>
        <v>4550.66</v>
      </c>
      <c r="F92" s="154">
        <f>SUM(E92/D92)*100</f>
        <v>1.4651191242755954</v>
      </c>
    </row>
    <row r="93" spans="1:6" ht="12.75" customHeight="1">
      <c r="A93" s="197"/>
      <c r="B93" s="167">
        <v>32</v>
      </c>
      <c r="C93" s="151" t="s">
        <v>93</v>
      </c>
      <c r="D93" s="179">
        <f>SUM(D94,D97)</f>
        <v>310600</v>
      </c>
      <c r="E93" s="179">
        <f>SUM(E94,E97)</f>
        <v>4550.66</v>
      </c>
      <c r="F93" s="154">
        <f aca="true" t="shared" si="5" ref="F93:F155">SUM(E93/D93)*100</f>
        <v>1.4651191242755954</v>
      </c>
    </row>
    <row r="94" spans="1:6" ht="12.75" customHeight="1">
      <c r="A94" s="197"/>
      <c r="B94" s="167">
        <v>322</v>
      </c>
      <c r="C94" s="151" t="s">
        <v>98</v>
      </c>
      <c r="D94" s="179">
        <f>SUM(D95+D96)</f>
        <v>305000</v>
      </c>
      <c r="E94" s="179">
        <f>SUM(E95+E96)</f>
        <v>4199.04</v>
      </c>
      <c r="F94" s="154">
        <f t="shared" si="5"/>
        <v>1.3767344262295083</v>
      </c>
    </row>
    <row r="95" spans="1:6" ht="12.75" customHeight="1">
      <c r="A95" s="197">
        <v>50</v>
      </c>
      <c r="B95" s="185">
        <v>3223</v>
      </c>
      <c r="C95" s="188" t="s">
        <v>362</v>
      </c>
      <c r="D95" s="176">
        <v>5000</v>
      </c>
      <c r="E95" s="161">
        <v>3808.19</v>
      </c>
      <c r="F95" s="154">
        <f t="shared" si="5"/>
        <v>76.16380000000001</v>
      </c>
    </row>
    <row r="96" spans="1:6" ht="12.75" customHeight="1">
      <c r="A96" s="197"/>
      <c r="B96" s="185">
        <v>3224</v>
      </c>
      <c r="C96" s="188" t="s">
        <v>221</v>
      </c>
      <c r="D96" s="176">
        <v>300000</v>
      </c>
      <c r="E96" s="161">
        <v>390.85</v>
      </c>
      <c r="F96" s="154">
        <f t="shared" si="5"/>
        <v>0.13028333333333333</v>
      </c>
    </row>
    <row r="97" spans="1:6" s="30" customFormat="1" ht="12.75" customHeight="1">
      <c r="A97" s="214"/>
      <c r="B97" s="186">
        <v>323</v>
      </c>
      <c r="C97" s="189" t="s">
        <v>104</v>
      </c>
      <c r="D97" s="179">
        <f>SUM(D98,D99)</f>
        <v>5600</v>
      </c>
      <c r="E97" s="179">
        <f>SUM(E98,E99)</f>
        <v>351.62</v>
      </c>
      <c r="F97" s="154">
        <f t="shared" si="5"/>
        <v>6.278928571428572</v>
      </c>
    </row>
    <row r="98" spans="1:6" s="30" customFormat="1" ht="12.75" customHeight="1">
      <c r="A98" s="214"/>
      <c r="B98" s="185">
        <v>3232</v>
      </c>
      <c r="C98" s="188" t="s">
        <v>237</v>
      </c>
      <c r="D98" s="220">
        <v>5000</v>
      </c>
      <c r="E98" s="220">
        <v>0</v>
      </c>
      <c r="F98" s="154">
        <f t="shared" si="5"/>
        <v>0</v>
      </c>
    </row>
    <row r="99" spans="1:6" ht="12.75" customHeight="1">
      <c r="A99" s="197"/>
      <c r="B99" s="174">
        <v>3234</v>
      </c>
      <c r="C99" s="175" t="s">
        <v>108</v>
      </c>
      <c r="D99" s="176">
        <v>600</v>
      </c>
      <c r="E99" s="161">
        <v>351.62</v>
      </c>
      <c r="F99" s="154">
        <f t="shared" si="5"/>
        <v>58.60333333333333</v>
      </c>
    </row>
    <row r="100" spans="1:6" ht="15" customHeight="1">
      <c r="A100" s="200" t="s">
        <v>238</v>
      </c>
      <c r="B100" s="221" t="s">
        <v>239</v>
      </c>
      <c r="C100" s="203"/>
      <c r="D100" s="222">
        <f aca="true" t="shared" si="6" ref="D100:E102">SUM(D101)</f>
        <v>500000</v>
      </c>
      <c r="E100" s="222">
        <f t="shared" si="6"/>
        <v>65624</v>
      </c>
      <c r="F100" s="154">
        <f t="shared" si="5"/>
        <v>13.1248</v>
      </c>
    </row>
    <row r="101" spans="1:6" ht="12.75" customHeight="1">
      <c r="A101" s="197"/>
      <c r="B101" s="165">
        <v>3</v>
      </c>
      <c r="C101" s="166" t="s">
        <v>178</v>
      </c>
      <c r="D101" s="222">
        <f t="shared" si="6"/>
        <v>500000</v>
      </c>
      <c r="E101" s="222">
        <f t="shared" si="6"/>
        <v>65624</v>
      </c>
      <c r="F101" s="154">
        <f t="shared" si="5"/>
        <v>13.1248</v>
      </c>
    </row>
    <row r="102" spans="1:6" ht="12.75" customHeight="1">
      <c r="A102" s="197"/>
      <c r="B102" s="167">
        <v>32</v>
      </c>
      <c r="C102" s="151" t="s">
        <v>93</v>
      </c>
      <c r="D102" s="183">
        <f t="shared" si="6"/>
        <v>500000</v>
      </c>
      <c r="E102" s="183">
        <f t="shared" si="6"/>
        <v>65624</v>
      </c>
      <c r="F102" s="154">
        <f t="shared" si="5"/>
        <v>13.1248</v>
      </c>
    </row>
    <row r="103" spans="1:6" ht="12.75" customHeight="1">
      <c r="A103" s="197"/>
      <c r="B103" s="167">
        <v>322</v>
      </c>
      <c r="C103" s="151" t="s">
        <v>98</v>
      </c>
      <c r="D103" s="183">
        <f>SUM(D104)</f>
        <v>500000</v>
      </c>
      <c r="E103" s="183">
        <f>SUM(E104)</f>
        <v>65624</v>
      </c>
      <c r="F103" s="154">
        <f t="shared" si="5"/>
        <v>13.1248</v>
      </c>
    </row>
    <row r="104" spans="1:6" ht="12.75" customHeight="1">
      <c r="A104" s="197"/>
      <c r="B104" s="174">
        <v>3224</v>
      </c>
      <c r="C104" s="175" t="s">
        <v>367</v>
      </c>
      <c r="D104" s="176">
        <v>500000</v>
      </c>
      <c r="E104" s="161">
        <v>65624</v>
      </c>
      <c r="F104" s="154">
        <f t="shared" si="5"/>
        <v>13.1248</v>
      </c>
    </row>
    <row r="105" spans="1:6" ht="14.25" customHeight="1">
      <c r="A105" s="200" t="s">
        <v>240</v>
      </c>
      <c r="B105" s="203" t="s">
        <v>241</v>
      </c>
      <c r="C105" s="223"/>
      <c r="D105" s="160">
        <f>SUM(D106)</f>
        <v>110000</v>
      </c>
      <c r="E105" s="160">
        <f>SUM(E106)</f>
        <v>40102.33</v>
      </c>
      <c r="F105" s="154">
        <f t="shared" si="5"/>
        <v>36.45666363636364</v>
      </c>
    </row>
    <row r="106" spans="1:6" ht="12.75">
      <c r="A106" s="197"/>
      <c r="B106" s="165">
        <v>3</v>
      </c>
      <c r="C106" s="166" t="s">
        <v>178</v>
      </c>
      <c r="D106" s="160">
        <f>SUM(D107)</f>
        <v>110000</v>
      </c>
      <c r="E106" s="160">
        <f>SUM(E107)</f>
        <v>40102.33</v>
      </c>
      <c r="F106" s="154">
        <f t="shared" si="5"/>
        <v>36.45666363636364</v>
      </c>
    </row>
    <row r="107" spans="1:6" ht="12.75" customHeight="1">
      <c r="A107" s="197"/>
      <c r="B107" s="167">
        <v>32</v>
      </c>
      <c r="C107" s="151" t="s">
        <v>93</v>
      </c>
      <c r="D107" s="179">
        <f>SUM(D108,D110)</f>
        <v>110000</v>
      </c>
      <c r="E107" s="179">
        <f>SUM(E108,E110)</f>
        <v>40102.33</v>
      </c>
      <c r="F107" s="154">
        <f t="shared" si="5"/>
        <v>36.45666363636364</v>
      </c>
    </row>
    <row r="108" spans="1:6" ht="12.75" customHeight="1">
      <c r="A108" s="197"/>
      <c r="B108" s="167">
        <v>322</v>
      </c>
      <c r="C108" s="151" t="s">
        <v>98</v>
      </c>
      <c r="D108" s="179">
        <f>SUM(D109)</f>
        <v>100000</v>
      </c>
      <c r="E108" s="179">
        <f>SUM(E109)</f>
        <v>40102.33</v>
      </c>
      <c r="F108" s="154">
        <f t="shared" si="5"/>
        <v>40.10233</v>
      </c>
    </row>
    <row r="109" spans="1:6" ht="12.75" customHeight="1">
      <c r="A109" s="197">
        <v>55</v>
      </c>
      <c r="B109" s="185">
        <v>3223</v>
      </c>
      <c r="C109" s="188" t="s">
        <v>363</v>
      </c>
      <c r="D109" s="176">
        <v>100000</v>
      </c>
      <c r="E109" s="161">
        <v>40102.33</v>
      </c>
      <c r="F109" s="154">
        <f t="shared" si="5"/>
        <v>40.10233</v>
      </c>
    </row>
    <row r="110" spans="1:6" s="30" customFormat="1" ht="12.75" customHeight="1">
      <c r="A110" s="214"/>
      <c r="B110" s="186">
        <v>323</v>
      </c>
      <c r="C110" s="189" t="s">
        <v>104</v>
      </c>
      <c r="D110" s="179">
        <f>SUM(D111)</f>
        <v>10000</v>
      </c>
      <c r="E110" s="179">
        <f>SUM(E111)</f>
        <v>0</v>
      </c>
      <c r="F110" s="154">
        <f t="shared" si="5"/>
        <v>0</v>
      </c>
    </row>
    <row r="111" spans="1:6" ht="12.75" customHeight="1">
      <c r="A111" s="197"/>
      <c r="B111" s="174">
        <v>3232</v>
      </c>
      <c r="C111" s="175" t="s">
        <v>106</v>
      </c>
      <c r="D111" s="176">
        <v>10000</v>
      </c>
      <c r="E111" s="161">
        <v>0</v>
      </c>
      <c r="F111" s="154">
        <f t="shared" si="5"/>
        <v>0</v>
      </c>
    </row>
    <row r="112" spans="1:6" ht="12.75" customHeight="1">
      <c r="A112" s="200" t="s">
        <v>242</v>
      </c>
      <c r="B112" s="298" t="s">
        <v>243</v>
      </c>
      <c r="C112" s="298"/>
      <c r="D112" s="156">
        <f>SUM(D113)</f>
        <v>218000</v>
      </c>
      <c r="E112" s="156">
        <f>SUM(E113)</f>
        <v>7726.2</v>
      </c>
      <c r="F112" s="154">
        <f t="shared" si="5"/>
        <v>3.544128440366973</v>
      </c>
    </row>
    <row r="113" spans="1:6" ht="12.75">
      <c r="A113" s="197"/>
      <c r="B113" s="165">
        <v>3</v>
      </c>
      <c r="C113" s="166" t="s">
        <v>178</v>
      </c>
      <c r="D113" s="160">
        <f>SUM(D114)</f>
        <v>218000</v>
      </c>
      <c r="E113" s="160">
        <f>SUM(E114)</f>
        <v>7726.2</v>
      </c>
      <c r="F113" s="154">
        <f t="shared" si="5"/>
        <v>3.544128440366973</v>
      </c>
    </row>
    <row r="114" spans="1:6" ht="12.75" customHeight="1">
      <c r="A114" s="197"/>
      <c r="B114" s="167">
        <v>32</v>
      </c>
      <c r="C114" s="151" t="s">
        <v>93</v>
      </c>
      <c r="D114" s="179">
        <f>SUM(D115+D118)</f>
        <v>218000</v>
      </c>
      <c r="E114" s="179">
        <f>SUM(E115+E118)</f>
        <v>7726.2</v>
      </c>
      <c r="F114" s="154">
        <f t="shared" si="5"/>
        <v>3.544128440366973</v>
      </c>
    </row>
    <row r="115" spans="1:6" ht="12.75" customHeight="1">
      <c r="A115" s="197"/>
      <c r="B115" s="167">
        <v>322</v>
      </c>
      <c r="C115" s="151" t="s">
        <v>98</v>
      </c>
      <c r="D115" s="179">
        <f>SUM(D116+D117)</f>
        <v>118000</v>
      </c>
      <c r="E115" s="179">
        <f>SUM(E116+E117)</f>
        <v>7726.2</v>
      </c>
      <c r="F115" s="154">
        <f t="shared" si="5"/>
        <v>6.547627118644067</v>
      </c>
    </row>
    <row r="116" spans="1:6" ht="12.75" customHeight="1">
      <c r="A116" s="197">
        <v>59</v>
      </c>
      <c r="B116" s="185">
        <v>3223</v>
      </c>
      <c r="C116" s="188" t="s">
        <v>364</v>
      </c>
      <c r="D116" s="176">
        <v>18000</v>
      </c>
      <c r="E116" s="161">
        <v>7726.2</v>
      </c>
      <c r="F116" s="154">
        <f t="shared" si="5"/>
        <v>42.92333333333333</v>
      </c>
    </row>
    <row r="117" spans="1:6" ht="12.75" customHeight="1">
      <c r="A117" s="197"/>
      <c r="B117" s="185">
        <v>3224</v>
      </c>
      <c r="C117" s="188" t="s">
        <v>221</v>
      </c>
      <c r="D117" s="176">
        <v>100000</v>
      </c>
      <c r="E117" s="161">
        <v>0</v>
      </c>
      <c r="F117" s="154">
        <f t="shared" si="5"/>
        <v>0</v>
      </c>
    </row>
    <row r="118" spans="1:256" s="30" customFormat="1" ht="12.75" customHeight="1">
      <c r="A118" s="214"/>
      <c r="B118" s="186">
        <v>323</v>
      </c>
      <c r="C118" s="189" t="s">
        <v>104</v>
      </c>
      <c r="D118" s="156">
        <f>SUM(D119)</f>
        <v>100000</v>
      </c>
      <c r="E118" s="156">
        <f>SUM(E119)</f>
        <v>0</v>
      </c>
      <c r="F118" s="154">
        <f t="shared" si="5"/>
        <v>0</v>
      </c>
      <c r="IP118" s="46"/>
      <c r="IQ118" s="46"/>
      <c r="IR118" s="46"/>
      <c r="IS118" s="46"/>
      <c r="IT118" s="46"/>
      <c r="IU118" s="46"/>
      <c r="IV118" s="46"/>
    </row>
    <row r="119" spans="1:6" ht="12.75" customHeight="1">
      <c r="A119" s="197"/>
      <c r="B119" s="185">
        <v>3232</v>
      </c>
      <c r="C119" s="188" t="s">
        <v>244</v>
      </c>
      <c r="D119" s="176">
        <v>100000</v>
      </c>
      <c r="E119" s="161">
        <v>0</v>
      </c>
      <c r="F119" s="154">
        <f t="shared" si="5"/>
        <v>0</v>
      </c>
    </row>
    <row r="120" spans="1:256" s="30" customFormat="1" ht="12.75" customHeight="1">
      <c r="A120" s="200" t="s">
        <v>245</v>
      </c>
      <c r="B120" s="299" t="s">
        <v>246</v>
      </c>
      <c r="C120" s="299"/>
      <c r="D120" s="156">
        <f aca="true" t="shared" si="7" ref="D120:E122">SUM(D121)</f>
        <v>10000</v>
      </c>
      <c r="E120" s="156">
        <f t="shared" si="7"/>
        <v>19375</v>
      </c>
      <c r="F120" s="154">
        <f t="shared" si="5"/>
        <v>193.75</v>
      </c>
      <c r="IP120" s="46"/>
      <c r="IQ120" s="46"/>
      <c r="IR120" s="46"/>
      <c r="IS120" s="46"/>
      <c r="IT120" s="46"/>
      <c r="IU120" s="46"/>
      <c r="IV120" s="46"/>
    </row>
    <row r="121" spans="1:256" s="30" customFormat="1" ht="12.75" customHeight="1">
      <c r="A121" s="200"/>
      <c r="B121" s="224">
        <v>3</v>
      </c>
      <c r="C121" s="225" t="s">
        <v>247</v>
      </c>
      <c r="D121" s="156">
        <f t="shared" si="7"/>
        <v>10000</v>
      </c>
      <c r="E121" s="156">
        <f t="shared" si="7"/>
        <v>19375</v>
      </c>
      <c r="F121" s="154">
        <f t="shared" si="5"/>
        <v>193.75</v>
      </c>
      <c r="IP121" s="46"/>
      <c r="IQ121" s="46"/>
      <c r="IR121" s="46"/>
      <c r="IS121" s="46"/>
      <c r="IT121" s="46"/>
      <c r="IU121" s="46"/>
      <c r="IV121" s="46"/>
    </row>
    <row r="122" spans="1:256" s="30" customFormat="1" ht="12.75" customHeight="1">
      <c r="A122" s="200"/>
      <c r="B122" s="224">
        <v>32</v>
      </c>
      <c r="C122" s="225" t="s">
        <v>104</v>
      </c>
      <c r="D122" s="156">
        <f t="shared" si="7"/>
        <v>10000</v>
      </c>
      <c r="E122" s="156">
        <f t="shared" si="7"/>
        <v>19375</v>
      </c>
      <c r="F122" s="154">
        <f t="shared" si="5"/>
        <v>193.75</v>
      </c>
      <c r="IP122" s="46"/>
      <c r="IQ122" s="46"/>
      <c r="IR122" s="46"/>
      <c r="IS122" s="46"/>
      <c r="IT122" s="46"/>
      <c r="IU122" s="46"/>
      <c r="IV122" s="46"/>
    </row>
    <row r="123" spans="1:256" ht="12.75" customHeight="1">
      <c r="A123" s="208"/>
      <c r="B123" s="226">
        <v>3237</v>
      </c>
      <c r="C123" s="227" t="s">
        <v>111</v>
      </c>
      <c r="D123" s="176">
        <v>10000</v>
      </c>
      <c r="E123" s="161">
        <v>19375</v>
      </c>
      <c r="F123" s="154">
        <f t="shared" si="5"/>
        <v>193.75</v>
      </c>
      <c r="IP123" s="34"/>
      <c r="IQ123" s="34"/>
      <c r="IR123" s="34"/>
      <c r="IS123" s="34"/>
      <c r="IT123" s="34"/>
      <c r="IU123" s="34"/>
      <c r="IV123" s="34"/>
    </row>
    <row r="124" spans="1:6" s="30" customFormat="1" ht="14.25" customHeight="1">
      <c r="A124" s="200" t="s">
        <v>248</v>
      </c>
      <c r="B124" s="295" t="s">
        <v>249</v>
      </c>
      <c r="C124" s="295"/>
      <c r="D124" s="183">
        <f aca="true" t="shared" si="8" ref="D124:E126">SUM(D125)</f>
        <v>8500000</v>
      </c>
      <c r="E124" s="183">
        <f t="shared" si="8"/>
        <v>984939.66</v>
      </c>
      <c r="F124" s="154">
        <f t="shared" si="5"/>
        <v>11.587525411764705</v>
      </c>
    </row>
    <row r="125" spans="1:6" s="30" customFormat="1" ht="11.25" customHeight="1">
      <c r="A125" s="197"/>
      <c r="B125" s="165">
        <v>4</v>
      </c>
      <c r="C125" s="166" t="s">
        <v>191</v>
      </c>
      <c r="D125" s="160">
        <f t="shared" si="8"/>
        <v>8500000</v>
      </c>
      <c r="E125" s="160">
        <f t="shared" si="8"/>
        <v>984939.66</v>
      </c>
      <c r="F125" s="154">
        <f t="shared" si="5"/>
        <v>11.587525411764705</v>
      </c>
    </row>
    <row r="126" spans="1:6" ht="12.75" customHeight="1">
      <c r="A126" s="197"/>
      <c r="B126" s="194">
        <v>45</v>
      </c>
      <c r="C126" s="195" t="s">
        <v>196</v>
      </c>
      <c r="D126" s="179">
        <f t="shared" si="8"/>
        <v>8500000</v>
      </c>
      <c r="E126" s="179">
        <f t="shared" si="8"/>
        <v>984939.66</v>
      </c>
      <c r="F126" s="154">
        <f t="shared" si="5"/>
        <v>11.587525411764705</v>
      </c>
    </row>
    <row r="127" spans="1:6" ht="12.75" customHeight="1">
      <c r="A127" s="197"/>
      <c r="B127" s="194">
        <v>451</v>
      </c>
      <c r="C127" s="195" t="s">
        <v>155</v>
      </c>
      <c r="D127" s="179">
        <f>SUM(D128)</f>
        <v>8500000</v>
      </c>
      <c r="E127" s="179">
        <f>SUM(E128)</f>
        <v>984939.66</v>
      </c>
      <c r="F127" s="154">
        <f t="shared" si="5"/>
        <v>11.587525411764705</v>
      </c>
    </row>
    <row r="128" spans="1:6" ht="12.75" customHeight="1">
      <c r="A128" s="197"/>
      <c r="B128" s="174">
        <v>4511</v>
      </c>
      <c r="C128" s="184" t="s">
        <v>371</v>
      </c>
      <c r="D128" s="176">
        <v>8500000</v>
      </c>
      <c r="E128" s="265">
        <v>984939.66</v>
      </c>
      <c r="F128" s="154">
        <f t="shared" si="5"/>
        <v>11.587525411764705</v>
      </c>
    </row>
    <row r="129" spans="1:6" ht="12.75" customHeight="1">
      <c r="A129" s="200" t="s">
        <v>250</v>
      </c>
      <c r="B129" s="300" t="s">
        <v>251</v>
      </c>
      <c r="C129" s="300"/>
      <c r="D129" s="156">
        <f aca="true" t="shared" si="9" ref="D129:E131">D130</f>
        <v>0</v>
      </c>
      <c r="E129" s="156">
        <f t="shared" si="9"/>
        <v>0</v>
      </c>
      <c r="F129" s="154">
        <v>0</v>
      </c>
    </row>
    <row r="130" spans="1:6" ht="12.75">
      <c r="A130" s="197"/>
      <c r="B130" s="165">
        <v>4</v>
      </c>
      <c r="C130" s="166" t="s">
        <v>191</v>
      </c>
      <c r="D130" s="228">
        <f t="shared" si="9"/>
        <v>0</v>
      </c>
      <c r="E130" s="228">
        <f t="shared" si="9"/>
        <v>0</v>
      </c>
      <c r="F130" s="154">
        <v>0</v>
      </c>
    </row>
    <row r="131" spans="1:6" ht="12.75">
      <c r="A131" s="197"/>
      <c r="B131" s="165">
        <v>42</v>
      </c>
      <c r="C131" s="166" t="s">
        <v>252</v>
      </c>
      <c r="D131" s="228">
        <f t="shared" si="9"/>
        <v>0</v>
      </c>
      <c r="E131" s="228">
        <f t="shared" si="9"/>
        <v>0</v>
      </c>
      <c r="F131" s="154">
        <v>0</v>
      </c>
    </row>
    <row r="132" spans="1:6" ht="12.75">
      <c r="A132" s="197"/>
      <c r="B132" s="165">
        <v>426</v>
      </c>
      <c r="C132" s="166" t="s">
        <v>253</v>
      </c>
      <c r="D132" s="228">
        <f>SUM(D133)</f>
        <v>0</v>
      </c>
      <c r="E132" s="228">
        <f>SUM(E133)</f>
        <v>0</v>
      </c>
      <c r="F132" s="154">
        <v>0</v>
      </c>
    </row>
    <row r="133" spans="1:6" ht="11.25" customHeight="1">
      <c r="A133" s="229"/>
      <c r="B133" s="174">
        <v>4264</v>
      </c>
      <c r="C133" s="175" t="s">
        <v>254</v>
      </c>
      <c r="D133" s="230">
        <v>0</v>
      </c>
      <c r="E133" s="161">
        <v>0</v>
      </c>
      <c r="F133" s="154">
        <v>0</v>
      </c>
    </row>
    <row r="134" spans="1:6" ht="12.75" customHeight="1">
      <c r="A134" s="200" t="s">
        <v>255</v>
      </c>
      <c r="B134" s="295" t="s">
        <v>256</v>
      </c>
      <c r="C134" s="295"/>
      <c r="D134" s="183">
        <f aca="true" t="shared" si="10" ref="D134:E136">SUM(D135)</f>
        <v>0</v>
      </c>
      <c r="E134" s="183">
        <f t="shared" si="10"/>
        <v>0</v>
      </c>
      <c r="F134" s="154">
        <v>0</v>
      </c>
    </row>
    <row r="135" spans="1:6" ht="12.75" customHeight="1">
      <c r="A135" s="214"/>
      <c r="B135" s="165">
        <v>4</v>
      </c>
      <c r="C135" s="166" t="s">
        <v>191</v>
      </c>
      <c r="D135" s="160">
        <f t="shared" si="10"/>
        <v>0</v>
      </c>
      <c r="E135" s="160">
        <f t="shared" si="10"/>
        <v>0</v>
      </c>
      <c r="F135" s="154">
        <v>0</v>
      </c>
    </row>
    <row r="136" spans="1:6" ht="12.75" customHeight="1">
      <c r="A136" s="197"/>
      <c r="B136" s="231">
        <v>42</v>
      </c>
      <c r="C136" s="151" t="s">
        <v>257</v>
      </c>
      <c r="D136" s="183">
        <f t="shared" si="10"/>
        <v>0</v>
      </c>
      <c r="E136" s="183">
        <f t="shared" si="10"/>
        <v>0</v>
      </c>
      <c r="F136" s="154">
        <v>0</v>
      </c>
    </row>
    <row r="137" spans="1:6" ht="12.75" customHeight="1">
      <c r="A137" s="197"/>
      <c r="B137" s="231">
        <v>421</v>
      </c>
      <c r="C137" s="151" t="s">
        <v>141</v>
      </c>
      <c r="D137" s="183">
        <f>SUM(D138)</f>
        <v>0</v>
      </c>
      <c r="E137" s="183">
        <f>SUM(E138)</f>
        <v>0</v>
      </c>
      <c r="F137" s="154">
        <v>0</v>
      </c>
    </row>
    <row r="138" spans="1:6" ht="12.75" customHeight="1">
      <c r="A138" s="197"/>
      <c r="B138" s="185">
        <v>4212</v>
      </c>
      <c r="C138" s="172" t="s">
        <v>142</v>
      </c>
      <c r="D138" s="176">
        <v>0</v>
      </c>
      <c r="E138" s="161"/>
      <c r="F138" s="154">
        <v>0</v>
      </c>
    </row>
    <row r="139" spans="1:256" s="30" customFormat="1" ht="12.75" customHeight="1">
      <c r="A139" s="200" t="s">
        <v>258</v>
      </c>
      <c r="B139" s="299" t="s">
        <v>259</v>
      </c>
      <c r="C139" s="299"/>
      <c r="D139" s="156">
        <f aca="true" t="shared" si="11" ref="D139:E141">SUM(D140)</f>
        <v>0</v>
      </c>
      <c r="E139" s="156">
        <f t="shared" si="11"/>
        <v>0</v>
      </c>
      <c r="F139" s="154">
        <v>0</v>
      </c>
      <c r="IP139" s="46"/>
      <c r="IQ139" s="46"/>
      <c r="IR139" s="46"/>
      <c r="IS139" s="46"/>
      <c r="IT139" s="46"/>
      <c r="IU139" s="46"/>
      <c r="IV139" s="46"/>
    </row>
    <row r="140" spans="1:256" s="30" customFormat="1" ht="12.75" customHeight="1">
      <c r="A140" s="214"/>
      <c r="B140" s="224">
        <v>4</v>
      </c>
      <c r="C140" s="225" t="s">
        <v>191</v>
      </c>
      <c r="D140" s="156">
        <f t="shared" si="11"/>
        <v>0</v>
      </c>
      <c r="E140" s="156">
        <f t="shared" si="11"/>
        <v>0</v>
      </c>
      <c r="F140" s="154">
        <v>0</v>
      </c>
      <c r="IP140" s="46"/>
      <c r="IQ140" s="46"/>
      <c r="IR140" s="46"/>
      <c r="IS140" s="46"/>
      <c r="IT140" s="46"/>
      <c r="IU140" s="46"/>
      <c r="IV140" s="46"/>
    </row>
    <row r="141" spans="1:256" s="30" customFormat="1" ht="12.75" customHeight="1">
      <c r="A141" s="214"/>
      <c r="B141" s="224">
        <v>421</v>
      </c>
      <c r="C141" s="225" t="s">
        <v>141</v>
      </c>
      <c r="D141" s="156">
        <f t="shared" si="11"/>
        <v>0</v>
      </c>
      <c r="E141" s="156">
        <f t="shared" si="11"/>
        <v>0</v>
      </c>
      <c r="F141" s="154">
        <v>0</v>
      </c>
      <c r="IP141" s="46"/>
      <c r="IQ141" s="46"/>
      <c r="IR141" s="46"/>
      <c r="IS141" s="46"/>
      <c r="IT141" s="46"/>
      <c r="IU141" s="46"/>
      <c r="IV141" s="46"/>
    </row>
    <row r="142" spans="1:6" ht="12.75" customHeight="1">
      <c r="A142" s="197"/>
      <c r="B142" s="226">
        <v>4214</v>
      </c>
      <c r="C142" s="227" t="s">
        <v>260</v>
      </c>
      <c r="D142" s="176">
        <v>0</v>
      </c>
      <c r="E142" s="161"/>
      <c r="F142" s="154">
        <v>0</v>
      </c>
    </row>
    <row r="143" spans="1:7" ht="12.75" customHeight="1">
      <c r="A143" s="200" t="s">
        <v>261</v>
      </c>
      <c r="B143" s="299" t="s">
        <v>262</v>
      </c>
      <c r="C143" s="299"/>
      <c r="D143" s="156">
        <f aca="true" t="shared" si="12" ref="D143:E145">SUM(D144)</f>
        <v>0</v>
      </c>
      <c r="E143" s="156">
        <f t="shared" si="12"/>
        <v>0</v>
      </c>
      <c r="F143" s="154">
        <v>0</v>
      </c>
      <c r="G143" s="30"/>
    </row>
    <row r="144" spans="1:7" ht="12.75" customHeight="1">
      <c r="A144" s="214"/>
      <c r="B144" s="224">
        <v>4</v>
      </c>
      <c r="C144" s="225" t="s">
        <v>191</v>
      </c>
      <c r="D144" s="156">
        <f t="shared" si="12"/>
        <v>0</v>
      </c>
      <c r="E144" s="156">
        <f t="shared" si="12"/>
        <v>0</v>
      </c>
      <c r="F144" s="154">
        <v>0</v>
      </c>
      <c r="G144" s="30"/>
    </row>
    <row r="145" spans="1:7" ht="12.75" customHeight="1">
      <c r="A145" s="214"/>
      <c r="B145" s="224">
        <v>421</v>
      </c>
      <c r="C145" s="225" t="s">
        <v>141</v>
      </c>
      <c r="D145" s="156">
        <f t="shared" si="12"/>
        <v>0</v>
      </c>
      <c r="E145" s="156">
        <f t="shared" si="12"/>
        <v>0</v>
      </c>
      <c r="F145" s="154">
        <v>0</v>
      </c>
      <c r="G145" s="30"/>
    </row>
    <row r="146" spans="1:6" ht="12.75" customHeight="1">
      <c r="A146" s="197"/>
      <c r="B146" s="226">
        <v>4214</v>
      </c>
      <c r="C146" s="227" t="s">
        <v>263</v>
      </c>
      <c r="D146" s="176">
        <v>0</v>
      </c>
      <c r="E146" s="161">
        <v>0</v>
      </c>
      <c r="F146" s="154">
        <v>0</v>
      </c>
    </row>
    <row r="147" spans="1:6" ht="14.25" customHeight="1">
      <c r="A147" s="200" t="s">
        <v>264</v>
      </c>
      <c r="B147" s="295" t="s">
        <v>265</v>
      </c>
      <c r="C147" s="295"/>
      <c r="D147" s="183">
        <f>SUM(D148)</f>
        <v>1300000</v>
      </c>
      <c r="E147" s="183">
        <f>SUM(E148)</f>
        <v>636693.69</v>
      </c>
      <c r="F147" s="154">
        <f t="shared" si="5"/>
        <v>48.97643769230769</v>
      </c>
    </row>
    <row r="148" spans="1:6" ht="12.75" customHeight="1">
      <c r="A148" s="214"/>
      <c r="B148" s="165">
        <v>4</v>
      </c>
      <c r="C148" s="166" t="s">
        <v>191</v>
      </c>
      <c r="D148" s="160">
        <f>SUM(D149)</f>
        <v>1300000</v>
      </c>
      <c r="E148" s="160">
        <f>SUM(E149)</f>
        <v>636693.69</v>
      </c>
      <c r="F148" s="154">
        <f t="shared" si="5"/>
        <v>48.97643769230769</v>
      </c>
    </row>
    <row r="149" spans="1:6" ht="12.75" customHeight="1">
      <c r="A149" s="197"/>
      <c r="B149" s="231">
        <v>42</v>
      </c>
      <c r="C149" s="151" t="s">
        <v>257</v>
      </c>
      <c r="D149" s="183">
        <f>SUM(D150+D153)</f>
        <v>1300000</v>
      </c>
      <c r="E149" s="183">
        <f>SUM(E150+E153)</f>
        <v>636693.69</v>
      </c>
      <c r="F149" s="154">
        <f t="shared" si="5"/>
        <v>48.97643769230769</v>
      </c>
    </row>
    <row r="150" spans="1:6" ht="12.75" customHeight="1">
      <c r="A150" s="197"/>
      <c r="B150" s="231">
        <v>421</v>
      </c>
      <c r="C150" s="151" t="s">
        <v>141</v>
      </c>
      <c r="D150" s="183">
        <f>SUM(D151+D152)</f>
        <v>1300000</v>
      </c>
      <c r="E150" s="183">
        <f>SUM(E151+E152)</f>
        <v>573318.69</v>
      </c>
      <c r="F150" s="154">
        <f t="shared" si="5"/>
        <v>44.10143769230769</v>
      </c>
    </row>
    <row r="151" spans="1:6" ht="12.75" customHeight="1">
      <c r="A151" s="197"/>
      <c r="B151" s="185">
        <v>4213</v>
      </c>
      <c r="C151" s="172" t="s">
        <v>372</v>
      </c>
      <c r="D151" s="230">
        <v>800000</v>
      </c>
      <c r="E151" s="265">
        <v>403822.44</v>
      </c>
      <c r="F151" s="154">
        <v>0</v>
      </c>
    </row>
    <row r="152" spans="1:6" ht="12.75" customHeight="1">
      <c r="A152" s="197"/>
      <c r="B152" s="185">
        <v>4214</v>
      </c>
      <c r="C152" s="172" t="s">
        <v>373</v>
      </c>
      <c r="D152" s="230">
        <v>500000</v>
      </c>
      <c r="E152" s="265">
        <v>169496.25</v>
      </c>
      <c r="F152" s="154">
        <f t="shared" si="5"/>
        <v>33.899249999999995</v>
      </c>
    </row>
    <row r="153" spans="1:6" ht="12.75" customHeight="1">
      <c r="A153" s="197"/>
      <c r="B153" s="186">
        <v>426</v>
      </c>
      <c r="C153" s="187" t="s">
        <v>152</v>
      </c>
      <c r="D153" s="183">
        <f>SUM(D154)</f>
        <v>0</v>
      </c>
      <c r="E153" s="183">
        <f>SUM(E154)</f>
        <v>63375</v>
      </c>
      <c r="F153" s="154">
        <v>0</v>
      </c>
    </row>
    <row r="154" spans="1:6" ht="12.75" customHeight="1">
      <c r="A154" s="197"/>
      <c r="B154" s="185">
        <v>4264</v>
      </c>
      <c r="C154" s="172" t="s">
        <v>374</v>
      </c>
      <c r="D154" s="230">
        <v>0</v>
      </c>
      <c r="E154" s="161">
        <v>63375</v>
      </c>
      <c r="F154" s="154">
        <v>0</v>
      </c>
    </row>
    <row r="155" spans="1:6" ht="12.75" customHeight="1">
      <c r="A155" s="200" t="s">
        <v>267</v>
      </c>
      <c r="B155" s="295" t="s">
        <v>268</v>
      </c>
      <c r="C155" s="295"/>
      <c r="D155" s="183">
        <f aca="true" t="shared" si="13" ref="D155:E157">SUM(D156)</f>
        <v>5000</v>
      </c>
      <c r="E155" s="183">
        <f t="shared" si="13"/>
        <v>0</v>
      </c>
      <c r="F155" s="154">
        <f t="shared" si="5"/>
        <v>0</v>
      </c>
    </row>
    <row r="156" spans="1:6" ht="12.75" customHeight="1">
      <c r="A156" s="214"/>
      <c r="B156" s="165">
        <v>3</v>
      </c>
      <c r="C156" s="166" t="s">
        <v>191</v>
      </c>
      <c r="D156" s="160">
        <f t="shared" si="13"/>
        <v>5000</v>
      </c>
      <c r="E156" s="160">
        <f t="shared" si="13"/>
        <v>0</v>
      </c>
      <c r="F156" s="154">
        <f>SUM(E156/D156)*100</f>
        <v>0</v>
      </c>
    </row>
    <row r="157" spans="1:6" ht="12.75" customHeight="1">
      <c r="A157" s="197"/>
      <c r="B157" s="231">
        <v>32</v>
      </c>
      <c r="C157" s="151" t="s">
        <v>257</v>
      </c>
      <c r="D157" s="183">
        <f t="shared" si="13"/>
        <v>5000</v>
      </c>
      <c r="E157" s="183">
        <f t="shared" si="13"/>
        <v>0</v>
      </c>
      <c r="F157" s="154">
        <f>SUM(E157/D157)*100</f>
        <v>0</v>
      </c>
    </row>
    <row r="158" spans="1:6" ht="12.75" customHeight="1">
      <c r="A158" s="197"/>
      <c r="B158" s="231">
        <v>329</v>
      </c>
      <c r="C158" s="151" t="s">
        <v>115</v>
      </c>
      <c r="D158" s="183">
        <f>SUM(D159)</f>
        <v>5000</v>
      </c>
      <c r="E158" s="183">
        <f>SUM(E159)</f>
        <v>0</v>
      </c>
      <c r="F158" s="154">
        <f>SUM(E158/D158)*100</f>
        <v>0</v>
      </c>
    </row>
    <row r="159" spans="1:6" ht="12.75" customHeight="1">
      <c r="A159" s="197"/>
      <c r="B159" s="185">
        <v>3293</v>
      </c>
      <c r="C159" s="172" t="s">
        <v>269</v>
      </c>
      <c r="D159" s="230">
        <v>5000</v>
      </c>
      <c r="E159" s="161">
        <v>0</v>
      </c>
      <c r="F159" s="154"/>
    </row>
    <row r="160" spans="1:6" ht="12.75" customHeight="1">
      <c r="A160" s="197"/>
      <c r="B160" s="301" t="s">
        <v>266</v>
      </c>
      <c r="C160" s="301"/>
      <c r="D160" s="230"/>
      <c r="E160" s="161"/>
      <c r="F160" s="154">
        <v>0</v>
      </c>
    </row>
    <row r="161" spans="1:6" ht="12.75" customHeight="1">
      <c r="A161" s="200" t="s">
        <v>270</v>
      </c>
      <c r="B161" s="293" t="s">
        <v>271</v>
      </c>
      <c r="C161" s="293"/>
      <c r="D161" s="232">
        <f>SUM(D162,D167)</f>
        <v>180000</v>
      </c>
      <c r="E161" s="232">
        <f>SUM(E162,E167)</f>
        <v>81802.54</v>
      </c>
      <c r="F161" s="212">
        <f>SUM(E161/D161)*100</f>
        <v>45.44585555555555</v>
      </c>
    </row>
    <row r="162" spans="1:256" ht="12.75" customHeight="1">
      <c r="A162" s="200" t="s">
        <v>272</v>
      </c>
      <c r="B162" s="299" t="s">
        <v>273</v>
      </c>
      <c r="C162" s="299"/>
      <c r="D162" s="183">
        <f>SUM(D163)</f>
        <v>165000</v>
      </c>
      <c r="E162" s="183">
        <f>SUM(E163)</f>
        <v>81802.54</v>
      </c>
      <c r="F162" s="154">
        <f>SUM(E162/D162)*100</f>
        <v>49.57729696969697</v>
      </c>
      <c r="IP162" s="34"/>
      <c r="IQ162" s="34"/>
      <c r="IR162" s="34"/>
      <c r="IS162" s="34"/>
      <c r="IT162" s="34"/>
      <c r="IU162" s="34"/>
      <c r="IV162" s="34"/>
    </row>
    <row r="163" spans="1:256" ht="12.75" customHeight="1">
      <c r="A163" s="197"/>
      <c r="B163" s="186">
        <v>3</v>
      </c>
      <c r="C163" s="187" t="s">
        <v>274</v>
      </c>
      <c r="D163" s="183">
        <f>SUM(D164)</f>
        <v>165000</v>
      </c>
      <c r="E163" s="183">
        <f>SUM(E164)</f>
        <v>81802.54</v>
      </c>
      <c r="F163" s="154">
        <f aca="true" t="shared" si="14" ref="F163:F171">SUM(E163/D163)*100</f>
        <v>49.57729696969697</v>
      </c>
      <c r="IP163" s="34"/>
      <c r="IQ163" s="34"/>
      <c r="IR163" s="34"/>
      <c r="IS163" s="34"/>
      <c r="IT163" s="34"/>
      <c r="IU163" s="34"/>
      <c r="IV163" s="34"/>
    </row>
    <row r="164" spans="1:256" ht="12.75" customHeight="1">
      <c r="A164" s="197"/>
      <c r="B164" s="186">
        <v>323</v>
      </c>
      <c r="C164" s="187" t="s">
        <v>104</v>
      </c>
      <c r="D164" s="183">
        <f>SUM(D165,D166)</f>
        <v>165000</v>
      </c>
      <c r="E164" s="183">
        <f>SUM(E165,E166)</f>
        <v>81802.54</v>
      </c>
      <c r="F164" s="154">
        <f t="shared" si="14"/>
        <v>49.57729696969697</v>
      </c>
      <c r="IP164" s="34"/>
      <c r="IQ164" s="34"/>
      <c r="IR164" s="34"/>
      <c r="IS164" s="34"/>
      <c r="IT164" s="34"/>
      <c r="IU164" s="34"/>
      <c r="IV164" s="34"/>
    </row>
    <row r="165" spans="1:256" ht="12.75" customHeight="1">
      <c r="A165" s="197"/>
      <c r="B165" s="185">
        <v>3234</v>
      </c>
      <c r="C165" s="172" t="s">
        <v>108</v>
      </c>
      <c r="D165" s="230">
        <v>160000</v>
      </c>
      <c r="E165" s="161">
        <v>81802.54</v>
      </c>
      <c r="F165" s="154">
        <f t="shared" si="14"/>
        <v>51.1265875</v>
      </c>
      <c r="IP165" s="34"/>
      <c r="IQ165" s="34"/>
      <c r="IR165" s="34"/>
      <c r="IS165" s="34"/>
      <c r="IT165" s="34"/>
      <c r="IU165" s="34"/>
      <c r="IV165" s="34"/>
    </row>
    <row r="166" spans="1:256" ht="12.75" customHeight="1">
      <c r="A166" s="197"/>
      <c r="B166" s="185">
        <v>3236</v>
      </c>
      <c r="C166" s="172" t="s">
        <v>110</v>
      </c>
      <c r="D166" s="230">
        <v>5000</v>
      </c>
      <c r="E166" s="161">
        <v>0</v>
      </c>
      <c r="F166" s="154">
        <f t="shared" si="14"/>
        <v>0</v>
      </c>
      <c r="IP166" s="34"/>
      <c r="IQ166" s="34"/>
      <c r="IR166" s="34"/>
      <c r="IS166" s="34"/>
      <c r="IT166" s="34"/>
      <c r="IU166" s="34"/>
      <c r="IV166" s="34"/>
    </row>
    <row r="167" spans="1:256" ht="12.75" customHeight="1">
      <c r="A167" s="200" t="s">
        <v>275</v>
      </c>
      <c r="B167" s="299" t="s">
        <v>276</v>
      </c>
      <c r="C167" s="299"/>
      <c r="D167" s="183">
        <f>SUM(D168)</f>
        <v>15000</v>
      </c>
      <c r="E167" s="183">
        <f>SUM(E168)</f>
        <v>0</v>
      </c>
      <c r="F167" s="154">
        <f t="shared" si="14"/>
        <v>0</v>
      </c>
      <c r="IP167" s="34"/>
      <c r="IQ167" s="34"/>
      <c r="IR167" s="34"/>
      <c r="IS167" s="34"/>
      <c r="IT167" s="34"/>
      <c r="IU167" s="34"/>
      <c r="IV167" s="34"/>
    </row>
    <row r="168" spans="1:256" ht="12.75" customHeight="1">
      <c r="A168" s="197"/>
      <c r="B168" s="186">
        <v>3</v>
      </c>
      <c r="C168" s="187" t="s">
        <v>178</v>
      </c>
      <c r="D168" s="183">
        <f>SUM(D169,D171)</f>
        <v>15000</v>
      </c>
      <c r="E168" s="183">
        <f>SUM(E169,E171)</f>
        <v>0</v>
      </c>
      <c r="F168" s="154">
        <f t="shared" si="14"/>
        <v>0</v>
      </c>
      <c r="IP168" s="34"/>
      <c r="IQ168" s="34"/>
      <c r="IR168" s="34"/>
      <c r="IS168" s="34"/>
      <c r="IT168" s="34"/>
      <c r="IU168" s="34"/>
      <c r="IV168" s="34"/>
    </row>
    <row r="169" spans="1:256" ht="12.75" customHeight="1">
      <c r="A169" s="197"/>
      <c r="B169" s="185">
        <v>323</v>
      </c>
      <c r="C169" s="187" t="s">
        <v>93</v>
      </c>
      <c r="D169" s="183">
        <f>SUM(D170)</f>
        <v>10000</v>
      </c>
      <c r="E169" s="183">
        <f>SUM(E170)</f>
        <v>0</v>
      </c>
      <c r="F169" s="154">
        <f t="shared" si="14"/>
        <v>0</v>
      </c>
      <c r="IP169" s="34"/>
      <c r="IQ169" s="34"/>
      <c r="IR169" s="34"/>
      <c r="IS169" s="34"/>
      <c r="IT169" s="34"/>
      <c r="IU169" s="34"/>
      <c r="IV169" s="34"/>
    </row>
    <row r="170" spans="1:256" ht="12.75" customHeight="1">
      <c r="A170" s="197"/>
      <c r="B170" s="185">
        <v>3237</v>
      </c>
      <c r="C170" s="172" t="s">
        <v>111</v>
      </c>
      <c r="D170" s="230">
        <v>10000</v>
      </c>
      <c r="E170" s="161">
        <v>0</v>
      </c>
      <c r="F170" s="154">
        <f t="shared" si="14"/>
        <v>0</v>
      </c>
      <c r="IP170" s="34"/>
      <c r="IQ170" s="34"/>
      <c r="IR170" s="34"/>
      <c r="IS170" s="34"/>
      <c r="IT170" s="34"/>
      <c r="IU170" s="34"/>
      <c r="IV170" s="34"/>
    </row>
    <row r="171" spans="1:256" s="30" customFormat="1" ht="12.75" customHeight="1">
      <c r="A171" s="214"/>
      <c r="B171" s="186">
        <v>343</v>
      </c>
      <c r="C171" s="187" t="s">
        <v>124</v>
      </c>
      <c r="D171" s="228">
        <f>SUM(D172)</f>
        <v>5000</v>
      </c>
      <c r="E171" s="228">
        <f>SUM(E172)</f>
        <v>0</v>
      </c>
      <c r="F171" s="154">
        <f t="shared" si="14"/>
        <v>0</v>
      </c>
      <c r="IP171" s="46"/>
      <c r="IQ171" s="46"/>
      <c r="IR171" s="46"/>
      <c r="IS171" s="46"/>
      <c r="IT171" s="46"/>
      <c r="IU171" s="46"/>
      <c r="IV171" s="46"/>
    </row>
    <row r="172" spans="1:6" ht="12.75" customHeight="1">
      <c r="A172" s="229"/>
      <c r="B172" s="185">
        <v>3434</v>
      </c>
      <c r="C172" s="172" t="s">
        <v>277</v>
      </c>
      <c r="D172" s="230">
        <v>5000</v>
      </c>
      <c r="E172" s="161">
        <v>0</v>
      </c>
      <c r="F172" s="233"/>
    </row>
    <row r="173" spans="1:6" ht="12" customHeight="1">
      <c r="A173" s="200" t="s">
        <v>278</v>
      </c>
      <c r="B173" s="2" t="s">
        <v>279</v>
      </c>
      <c r="C173" s="2"/>
      <c r="D173" s="218">
        <f>SUM(D174+D179)</f>
        <v>160000</v>
      </c>
      <c r="E173" s="218">
        <f>SUM(E174+E179)</f>
        <v>65575</v>
      </c>
      <c r="F173" s="212">
        <f>SUM(E173/D173)*100</f>
        <v>40.984375</v>
      </c>
    </row>
    <row r="174" spans="1:6" ht="13.5" customHeight="1">
      <c r="A174" s="200" t="s">
        <v>280</v>
      </c>
      <c r="B174" s="203" t="s">
        <v>281</v>
      </c>
      <c r="C174" s="203"/>
      <c r="D174" s="219">
        <f>SUM(D176)</f>
        <v>20000</v>
      </c>
      <c r="E174" s="219">
        <f>SUM(E176)</f>
        <v>4375</v>
      </c>
      <c r="F174" s="154">
        <f>SUM(E174/D174)*100</f>
        <v>21.875</v>
      </c>
    </row>
    <row r="175" spans="1:6" ht="13.5" customHeight="1">
      <c r="A175" s="197"/>
      <c r="B175" s="165">
        <v>3</v>
      </c>
      <c r="C175" s="166" t="s">
        <v>178</v>
      </c>
      <c r="D175" s="219">
        <f aca="true" t="shared" si="15" ref="D175:E177">SUM(D176)</f>
        <v>20000</v>
      </c>
      <c r="E175" s="219">
        <f t="shared" si="15"/>
        <v>4375</v>
      </c>
      <c r="F175" s="154">
        <f aca="true" t="shared" si="16" ref="F175:F196">SUM(E175/D175)*100</f>
        <v>21.875</v>
      </c>
    </row>
    <row r="176" spans="1:6" ht="12" customHeight="1">
      <c r="A176" s="197"/>
      <c r="B176" s="167">
        <v>32</v>
      </c>
      <c r="C176" s="151" t="s">
        <v>134</v>
      </c>
      <c r="D176" s="160">
        <f t="shared" si="15"/>
        <v>20000</v>
      </c>
      <c r="E176" s="160">
        <f t="shared" si="15"/>
        <v>4375</v>
      </c>
      <c r="F176" s="154">
        <f t="shared" si="16"/>
        <v>21.875</v>
      </c>
    </row>
    <row r="177" spans="1:6" ht="12" customHeight="1">
      <c r="A177" s="197"/>
      <c r="B177" s="167">
        <v>329</v>
      </c>
      <c r="C177" s="151" t="s">
        <v>282</v>
      </c>
      <c r="D177" s="160">
        <f t="shared" si="15"/>
        <v>20000</v>
      </c>
      <c r="E177" s="160">
        <f t="shared" si="15"/>
        <v>4375</v>
      </c>
      <c r="F177" s="154">
        <f t="shared" si="16"/>
        <v>21.875</v>
      </c>
    </row>
    <row r="178" spans="1:6" ht="12.75" customHeight="1">
      <c r="A178" s="197"/>
      <c r="B178" s="174">
        <v>3299</v>
      </c>
      <c r="C178" s="184" t="s">
        <v>282</v>
      </c>
      <c r="D178" s="176">
        <v>20000</v>
      </c>
      <c r="E178" s="265">
        <v>4375</v>
      </c>
      <c r="F178" s="154">
        <f t="shared" si="16"/>
        <v>21.875</v>
      </c>
    </row>
    <row r="179" spans="1:6" ht="12.75" customHeight="1">
      <c r="A179" s="200" t="s">
        <v>283</v>
      </c>
      <c r="B179" s="203" t="s">
        <v>284</v>
      </c>
      <c r="C179" s="203"/>
      <c r="D179" s="234">
        <f>SUM(D180)</f>
        <v>140000</v>
      </c>
      <c r="E179" s="234">
        <f>SUM(E180)</f>
        <v>61200</v>
      </c>
      <c r="F179" s="154">
        <f t="shared" si="16"/>
        <v>43.714285714285715</v>
      </c>
    </row>
    <row r="180" spans="1:6" ht="12" customHeight="1">
      <c r="A180" s="197"/>
      <c r="B180" s="165">
        <v>3</v>
      </c>
      <c r="C180" s="166" t="s">
        <v>178</v>
      </c>
      <c r="D180" s="219">
        <f>SUM(D181+D183)</f>
        <v>140000</v>
      </c>
      <c r="E180" s="219">
        <f>SUM(E181+E183)</f>
        <v>61200</v>
      </c>
      <c r="F180" s="154">
        <f t="shared" si="16"/>
        <v>43.714285714285715</v>
      </c>
    </row>
    <row r="181" spans="1:6" ht="12" customHeight="1">
      <c r="A181" s="197"/>
      <c r="B181" s="150">
        <v>322</v>
      </c>
      <c r="C181" s="151" t="s">
        <v>134</v>
      </c>
      <c r="D181" s="179">
        <f>SUM(D182)</f>
        <v>40000</v>
      </c>
      <c r="E181" s="179">
        <f>SUM(E182)</f>
        <v>0</v>
      </c>
      <c r="F181" s="154">
        <f t="shared" si="16"/>
        <v>0</v>
      </c>
    </row>
    <row r="182" spans="1:6" ht="12.75" customHeight="1">
      <c r="A182" s="197"/>
      <c r="B182" s="235">
        <v>3224</v>
      </c>
      <c r="C182" s="170" t="s">
        <v>285</v>
      </c>
      <c r="D182" s="220">
        <v>40000</v>
      </c>
      <c r="E182" s="220">
        <v>0</v>
      </c>
      <c r="F182" s="154">
        <f t="shared" si="16"/>
        <v>0</v>
      </c>
    </row>
    <row r="183" spans="1:6" ht="12" customHeight="1">
      <c r="A183" s="197"/>
      <c r="B183" s="181">
        <v>381</v>
      </c>
      <c r="C183" s="182" t="s">
        <v>135</v>
      </c>
      <c r="D183" s="183">
        <f>SUM(D184)</f>
        <v>100000</v>
      </c>
      <c r="E183" s="183">
        <f>SUM(E184)</f>
        <v>61200</v>
      </c>
      <c r="F183" s="154">
        <f t="shared" si="16"/>
        <v>61.199999999999996</v>
      </c>
    </row>
    <row r="184" spans="1:6" ht="14.25" customHeight="1">
      <c r="A184" s="197"/>
      <c r="B184" s="174">
        <v>3811</v>
      </c>
      <c r="C184" s="175" t="s">
        <v>136</v>
      </c>
      <c r="D184" s="176">
        <v>100000</v>
      </c>
      <c r="E184" s="265">
        <v>61200</v>
      </c>
      <c r="F184" s="154">
        <f t="shared" si="16"/>
        <v>61.199999999999996</v>
      </c>
    </row>
    <row r="185" spans="1:6" ht="15.75" customHeight="1">
      <c r="A185" s="200" t="s">
        <v>286</v>
      </c>
      <c r="B185" s="302" t="s">
        <v>287</v>
      </c>
      <c r="C185" s="302"/>
      <c r="D185" s="236">
        <f>SUM(D186+D197)</f>
        <v>728000</v>
      </c>
      <c r="E185" s="236">
        <f>SUM(E186+E197)</f>
        <v>183464.15</v>
      </c>
      <c r="F185" s="212">
        <f t="shared" si="16"/>
        <v>25.201119505494507</v>
      </c>
    </row>
    <row r="186" spans="1:6" ht="12.75" customHeight="1">
      <c r="A186" s="200" t="s">
        <v>288</v>
      </c>
      <c r="B186" s="297" t="s">
        <v>289</v>
      </c>
      <c r="C186" s="297"/>
      <c r="D186" s="228">
        <f>SUM(+D187+D192)</f>
        <v>628000</v>
      </c>
      <c r="E186" s="228">
        <f>SUM(+E187+E192)</f>
        <v>164170.4</v>
      </c>
      <c r="F186" s="154">
        <f t="shared" si="16"/>
        <v>26.141783439490446</v>
      </c>
    </row>
    <row r="187" spans="1:256" s="30" customFormat="1" ht="12.75" customHeight="1">
      <c r="A187" s="214"/>
      <c r="B187" s="215">
        <v>322</v>
      </c>
      <c r="C187" s="187" t="s">
        <v>98</v>
      </c>
      <c r="D187" s="228">
        <f>SUM(D188:D191)</f>
        <v>52000</v>
      </c>
      <c r="E187" s="228">
        <f>SUM(E188:E191)</f>
        <v>32016.77</v>
      </c>
      <c r="F187" s="154">
        <f t="shared" si="16"/>
        <v>61.570711538461545</v>
      </c>
      <c r="IP187" s="46"/>
      <c r="IQ187" s="46"/>
      <c r="IR187" s="46"/>
      <c r="IS187" s="46"/>
      <c r="IT187" s="46"/>
      <c r="IU187" s="46"/>
      <c r="IV187" s="46"/>
    </row>
    <row r="188" spans="1:6" ht="12.75" customHeight="1">
      <c r="A188" s="197"/>
      <c r="B188" s="237">
        <v>3223</v>
      </c>
      <c r="C188" s="172" t="s">
        <v>365</v>
      </c>
      <c r="D188" s="230">
        <v>21000</v>
      </c>
      <c r="E188" s="161">
        <v>18824.45</v>
      </c>
      <c r="F188" s="154">
        <f t="shared" si="16"/>
        <v>89.6402380952381</v>
      </c>
    </row>
    <row r="189" spans="1:6" ht="12.75" customHeight="1">
      <c r="A189" s="197"/>
      <c r="B189" s="237">
        <v>3224</v>
      </c>
      <c r="C189" s="172" t="s">
        <v>369</v>
      </c>
      <c r="D189" s="230">
        <v>20000</v>
      </c>
      <c r="E189" s="161">
        <v>7003.94</v>
      </c>
      <c r="F189" s="154">
        <f t="shared" si="16"/>
        <v>35.0197</v>
      </c>
    </row>
    <row r="190" spans="1:6" ht="12.75" customHeight="1">
      <c r="A190" s="197"/>
      <c r="B190" s="237">
        <v>3225</v>
      </c>
      <c r="C190" s="172" t="s">
        <v>370</v>
      </c>
      <c r="D190" s="230">
        <v>5000</v>
      </c>
      <c r="E190" s="161">
        <v>1481.38</v>
      </c>
      <c r="F190" s="154">
        <f t="shared" si="16"/>
        <v>29.627600000000005</v>
      </c>
    </row>
    <row r="191" spans="1:6" ht="12.75" customHeight="1">
      <c r="A191" s="197"/>
      <c r="B191" s="237">
        <v>3227</v>
      </c>
      <c r="C191" s="172" t="s">
        <v>103</v>
      </c>
      <c r="D191" s="230">
        <v>6000</v>
      </c>
      <c r="E191" s="161">
        <v>4707</v>
      </c>
      <c r="F191" s="154">
        <f t="shared" si="16"/>
        <v>78.45</v>
      </c>
    </row>
    <row r="192" spans="1:256" s="30" customFormat="1" ht="12.75" customHeight="1">
      <c r="A192" s="214"/>
      <c r="B192" s="215">
        <v>323</v>
      </c>
      <c r="C192" s="187" t="s">
        <v>290</v>
      </c>
      <c r="D192" s="228">
        <f>SUM(D193:D196)</f>
        <v>576000</v>
      </c>
      <c r="E192" s="228">
        <f>SUM(E193:E196)</f>
        <v>132153.63</v>
      </c>
      <c r="F192" s="154">
        <f t="shared" si="16"/>
        <v>22.943338541666666</v>
      </c>
      <c r="IP192" s="46"/>
      <c r="IQ192" s="46"/>
      <c r="IR192" s="46"/>
      <c r="IS192" s="46"/>
      <c r="IT192" s="46"/>
      <c r="IU192" s="46"/>
      <c r="IV192" s="46"/>
    </row>
    <row r="193" spans="1:6" ht="12.75" customHeight="1">
      <c r="A193" s="197"/>
      <c r="B193" s="237">
        <v>3232</v>
      </c>
      <c r="C193" s="172" t="s">
        <v>106</v>
      </c>
      <c r="D193" s="230">
        <v>3000</v>
      </c>
      <c r="E193" s="161">
        <v>0</v>
      </c>
      <c r="F193" s="154">
        <f t="shared" si="16"/>
        <v>0</v>
      </c>
    </row>
    <row r="194" spans="1:6" ht="12.75" customHeight="1">
      <c r="A194" s="197"/>
      <c r="B194" s="237">
        <v>3233</v>
      </c>
      <c r="C194" s="172" t="s">
        <v>107</v>
      </c>
      <c r="D194" s="230">
        <v>3000</v>
      </c>
      <c r="E194" s="161">
        <v>0</v>
      </c>
      <c r="F194" s="154">
        <f t="shared" si="16"/>
        <v>0</v>
      </c>
    </row>
    <row r="195" spans="1:6" ht="12.75" customHeight="1">
      <c r="A195" s="197"/>
      <c r="B195" s="237">
        <v>3237</v>
      </c>
      <c r="C195" s="172" t="s">
        <v>111</v>
      </c>
      <c r="D195" s="230">
        <v>270000</v>
      </c>
      <c r="E195" s="161">
        <v>132153.63</v>
      </c>
      <c r="F195" s="154">
        <f t="shared" si="16"/>
        <v>48.94578888888889</v>
      </c>
    </row>
    <row r="196" spans="1:6" ht="12.75" customHeight="1">
      <c r="A196" s="197"/>
      <c r="B196" s="237">
        <v>3239</v>
      </c>
      <c r="C196" s="172" t="s">
        <v>113</v>
      </c>
      <c r="D196" s="230">
        <v>300000</v>
      </c>
      <c r="E196" s="161">
        <v>0</v>
      </c>
      <c r="F196" s="154">
        <f t="shared" si="16"/>
        <v>0</v>
      </c>
    </row>
    <row r="197" spans="1:6" ht="12.75" customHeight="1">
      <c r="A197" s="200" t="s">
        <v>291</v>
      </c>
      <c r="B197" s="297" t="s">
        <v>292</v>
      </c>
      <c r="C197" s="297"/>
      <c r="D197" s="183">
        <f>SUM(D198,D200)</f>
        <v>100000</v>
      </c>
      <c r="E197" s="183">
        <f>SUM(E198,E200)</f>
        <v>19293.75</v>
      </c>
      <c r="F197" s="154">
        <v>0</v>
      </c>
    </row>
    <row r="198" spans="1:6" ht="12.75" customHeight="1">
      <c r="A198" s="200"/>
      <c r="B198" s="215">
        <v>422</v>
      </c>
      <c r="C198" s="1" t="s">
        <v>145</v>
      </c>
      <c r="D198" s="183">
        <f>SUM(D199)</f>
        <v>100000</v>
      </c>
      <c r="E198" s="183">
        <f>SUM(E199)</f>
        <v>19293.75</v>
      </c>
      <c r="F198" s="154">
        <v>0</v>
      </c>
    </row>
    <row r="199" spans="1:6" ht="12.75" customHeight="1">
      <c r="A199" s="197"/>
      <c r="B199" s="237">
        <v>4227</v>
      </c>
      <c r="C199" s="172" t="s">
        <v>149</v>
      </c>
      <c r="D199" s="230">
        <v>100000</v>
      </c>
      <c r="E199" s="161">
        <v>19293.75</v>
      </c>
      <c r="F199" s="154">
        <v>0</v>
      </c>
    </row>
    <row r="200" spans="1:256" s="30" customFormat="1" ht="12.75" customHeight="1">
      <c r="A200" s="214"/>
      <c r="B200" s="215">
        <v>423</v>
      </c>
      <c r="C200" s="187" t="s">
        <v>293</v>
      </c>
      <c r="D200" s="228">
        <f>SUM(D201)</f>
        <v>0</v>
      </c>
      <c r="E200" s="228">
        <f>SUM(E201)</f>
        <v>0</v>
      </c>
      <c r="F200" s="154">
        <v>0</v>
      </c>
      <c r="IP200" s="46"/>
      <c r="IQ200" s="46"/>
      <c r="IR200" s="46"/>
      <c r="IS200" s="46"/>
      <c r="IT200" s="46"/>
      <c r="IU200" s="46"/>
      <c r="IV200" s="46"/>
    </row>
    <row r="201" spans="1:6" ht="12.75" customHeight="1">
      <c r="A201" s="197"/>
      <c r="B201" s="237">
        <v>4231</v>
      </c>
      <c r="C201" s="172" t="s">
        <v>151</v>
      </c>
      <c r="D201" s="230">
        <v>0</v>
      </c>
      <c r="E201" s="161">
        <v>0</v>
      </c>
      <c r="F201" s="154"/>
    </row>
    <row r="202" spans="1:6" ht="12.75" customHeight="1">
      <c r="A202" s="200" t="s">
        <v>294</v>
      </c>
      <c r="B202" s="293" t="s">
        <v>295</v>
      </c>
      <c r="C202" s="293"/>
      <c r="D202" s="238">
        <f>SUM(D203,D208,D222)</f>
        <v>360000</v>
      </c>
      <c r="E202" s="238">
        <f>SUM(E203,E208,E222)</f>
        <v>66362.12</v>
      </c>
      <c r="F202" s="212">
        <f>SUM(E202/D202)*100</f>
        <v>18.433922222222222</v>
      </c>
    </row>
    <row r="203" spans="1:6" ht="12.75" customHeight="1">
      <c r="A203" s="200" t="s">
        <v>296</v>
      </c>
      <c r="B203" s="295" t="s">
        <v>297</v>
      </c>
      <c r="C203" s="295"/>
      <c r="D203" s="222">
        <f>SUM(D204)</f>
        <v>60000</v>
      </c>
      <c r="E203" s="222">
        <f>SUM(E204)</f>
        <v>11682</v>
      </c>
      <c r="F203" s="154">
        <f>SUM(E203/D203)*100</f>
        <v>19.470000000000002</v>
      </c>
    </row>
    <row r="204" spans="1:6" ht="12.75">
      <c r="A204" s="197"/>
      <c r="B204" s="165">
        <v>3</v>
      </c>
      <c r="C204" s="166" t="s">
        <v>178</v>
      </c>
      <c r="D204" s="222">
        <f>SUM(D205)</f>
        <v>60000</v>
      </c>
      <c r="E204" s="222">
        <f>SUM(E205)</f>
        <v>11682</v>
      </c>
      <c r="F204" s="154">
        <f>SUM(E204/D204)*100</f>
        <v>19.470000000000002</v>
      </c>
    </row>
    <row r="205" spans="1:6" ht="12.75">
      <c r="A205" s="197"/>
      <c r="B205" s="239">
        <v>372</v>
      </c>
      <c r="C205" s="240" t="s">
        <v>298</v>
      </c>
      <c r="D205" s="160">
        <f>SUM(D206+D207)</f>
        <v>60000</v>
      </c>
      <c r="E205" s="160">
        <f>SUM(E206+E207)</f>
        <v>11682</v>
      </c>
      <c r="F205" s="154">
        <f>SUM(E205/D205)*100</f>
        <v>19.470000000000002</v>
      </c>
    </row>
    <row r="206" spans="1:6" ht="11.25" customHeight="1">
      <c r="A206" s="197"/>
      <c r="B206" s="241">
        <v>3721</v>
      </c>
      <c r="C206" s="242" t="s">
        <v>132</v>
      </c>
      <c r="D206" s="192">
        <v>50000</v>
      </c>
      <c r="E206" s="267">
        <v>11682</v>
      </c>
      <c r="F206" s="154">
        <f>SUM(E206/D206)*100</f>
        <v>23.363999999999997</v>
      </c>
    </row>
    <row r="207" spans="1:6" ht="15" customHeight="1">
      <c r="A207" s="197"/>
      <c r="B207" s="243">
        <v>3722</v>
      </c>
      <c r="C207" s="244" t="s">
        <v>133</v>
      </c>
      <c r="D207" s="176">
        <v>10000</v>
      </c>
      <c r="E207" s="161">
        <v>0</v>
      </c>
      <c r="F207" s="154">
        <f aca="true" t="shared" si="17" ref="F207:F225">SUM(E207/D207)*100</f>
        <v>0</v>
      </c>
    </row>
    <row r="208" spans="1:6" ht="12.75" customHeight="1">
      <c r="A208" s="200" t="s">
        <v>299</v>
      </c>
      <c r="B208" s="203" t="s">
        <v>300</v>
      </c>
      <c r="C208" s="203"/>
      <c r="D208" s="222">
        <f>SUM(D209)</f>
        <v>290000</v>
      </c>
      <c r="E208" s="222">
        <f>SUM(E209)</f>
        <v>48080.12</v>
      </c>
      <c r="F208" s="154">
        <f t="shared" si="17"/>
        <v>16.57935172413793</v>
      </c>
    </row>
    <row r="209" spans="1:6" ht="12.75">
      <c r="A209" s="214"/>
      <c r="B209" s="165">
        <v>3</v>
      </c>
      <c r="C209" s="166" t="s">
        <v>178</v>
      </c>
      <c r="D209" s="222">
        <f>SUM(D210,D216,D219)</f>
        <v>290000</v>
      </c>
      <c r="E209" s="222">
        <f>SUM(E210,E216,E219)</f>
        <v>48080.12</v>
      </c>
      <c r="F209" s="154">
        <f t="shared" si="17"/>
        <v>16.57935172413793</v>
      </c>
    </row>
    <row r="210" spans="1:6" ht="12.75">
      <c r="A210" s="214"/>
      <c r="B210" s="165">
        <v>31</v>
      </c>
      <c r="C210" s="166" t="s">
        <v>86</v>
      </c>
      <c r="D210" s="222">
        <f>SUM(D211,D213)</f>
        <v>190000</v>
      </c>
      <c r="E210" s="222">
        <f>SUM(E211,E214)</f>
        <v>35880.12</v>
      </c>
      <c r="F210" s="154">
        <v>0</v>
      </c>
    </row>
    <row r="211" spans="1:6" ht="12.75">
      <c r="A211" s="214"/>
      <c r="B211" s="165">
        <v>311</v>
      </c>
      <c r="C211" s="166" t="s">
        <v>181</v>
      </c>
      <c r="D211" s="222">
        <f>SUM(D212)</f>
        <v>150000</v>
      </c>
      <c r="E211" s="222">
        <f>SUM(E212)</f>
        <v>30907.7</v>
      </c>
      <c r="F211" s="154">
        <v>0</v>
      </c>
    </row>
    <row r="212" spans="1:256" ht="12.75">
      <c r="A212" s="197"/>
      <c r="B212" s="245">
        <v>3111</v>
      </c>
      <c r="C212" s="246" t="s">
        <v>88</v>
      </c>
      <c r="D212" s="247">
        <v>150000</v>
      </c>
      <c r="E212" s="247">
        <v>30907.7</v>
      </c>
      <c r="F212" s="154">
        <v>0</v>
      </c>
      <c r="IP212" s="34"/>
      <c r="IQ212" s="34"/>
      <c r="IR212" s="34"/>
      <c r="IS212" s="34"/>
      <c r="IT212" s="34"/>
      <c r="IU212" s="34"/>
      <c r="IV212" s="34"/>
    </row>
    <row r="213" spans="1:6" ht="12.75">
      <c r="A213" s="214"/>
      <c r="B213" s="165">
        <v>313</v>
      </c>
      <c r="C213" s="166" t="s">
        <v>301</v>
      </c>
      <c r="D213" s="222">
        <f>SUM(D214,D215)</f>
        <v>40000</v>
      </c>
      <c r="E213" s="222">
        <f>SUM(E214,E215)</f>
        <v>5250.7</v>
      </c>
      <c r="F213" s="154">
        <v>0</v>
      </c>
    </row>
    <row r="214" spans="1:256" ht="12.75">
      <c r="A214" s="197"/>
      <c r="B214" s="245">
        <v>3132</v>
      </c>
      <c r="C214" s="246" t="s">
        <v>302</v>
      </c>
      <c r="D214" s="247">
        <v>30000</v>
      </c>
      <c r="E214" s="247">
        <v>4972.42</v>
      </c>
      <c r="F214" s="154">
        <v>0</v>
      </c>
      <c r="IP214" s="34"/>
      <c r="IQ214" s="34"/>
      <c r="IR214" s="34"/>
      <c r="IS214" s="34"/>
      <c r="IT214" s="34"/>
      <c r="IU214" s="34"/>
      <c r="IV214" s="34"/>
    </row>
    <row r="215" spans="1:256" ht="12.75">
      <c r="A215" s="197"/>
      <c r="B215" s="245">
        <v>3133</v>
      </c>
      <c r="C215" s="246" t="s">
        <v>303</v>
      </c>
      <c r="D215" s="247">
        <v>10000</v>
      </c>
      <c r="E215" s="247">
        <v>278.28</v>
      </c>
      <c r="F215" s="154">
        <v>0</v>
      </c>
      <c r="IP215" s="34"/>
      <c r="IQ215" s="34"/>
      <c r="IR215" s="34"/>
      <c r="IS215" s="34"/>
      <c r="IT215" s="34"/>
      <c r="IU215" s="34"/>
      <c r="IV215" s="34"/>
    </row>
    <row r="216" spans="1:6" ht="12.75">
      <c r="A216" s="214"/>
      <c r="B216" s="165">
        <v>37</v>
      </c>
      <c r="C216" s="166" t="s">
        <v>304</v>
      </c>
      <c r="D216" s="222">
        <f>SUM(D217)</f>
        <v>100000</v>
      </c>
      <c r="E216" s="222">
        <f>SUM(E217)</f>
        <v>12200</v>
      </c>
      <c r="F216" s="154">
        <f t="shared" si="17"/>
        <v>12.2</v>
      </c>
    </row>
    <row r="217" spans="1:6" ht="12.75">
      <c r="A217" s="197"/>
      <c r="B217" s="167">
        <v>372</v>
      </c>
      <c r="C217" s="151" t="s">
        <v>131</v>
      </c>
      <c r="D217" s="160">
        <f>SUM(D218)</f>
        <v>100000</v>
      </c>
      <c r="E217" s="160">
        <f>SUM(E218)</f>
        <v>12200</v>
      </c>
      <c r="F217" s="154">
        <f t="shared" si="17"/>
        <v>12.2</v>
      </c>
    </row>
    <row r="218" spans="1:6" ht="12.75">
      <c r="A218" s="197"/>
      <c r="B218" s="169">
        <v>3721</v>
      </c>
      <c r="C218" s="170" t="s">
        <v>361</v>
      </c>
      <c r="D218" s="192">
        <v>100000</v>
      </c>
      <c r="E218" s="267">
        <v>12200</v>
      </c>
      <c r="F218" s="154">
        <f t="shared" si="17"/>
        <v>12.2</v>
      </c>
    </row>
    <row r="219" spans="1:256" s="30" customFormat="1" ht="12.75">
      <c r="A219" s="214"/>
      <c r="B219" s="167">
        <v>38</v>
      </c>
      <c r="C219" s="151"/>
      <c r="D219" s="160">
        <f>SUM(D220)</f>
        <v>0</v>
      </c>
      <c r="E219" s="160">
        <f>SUM(E220)</f>
        <v>0</v>
      </c>
      <c r="F219" s="154">
        <v>0</v>
      </c>
      <c r="IP219" s="46"/>
      <c r="IQ219" s="46"/>
      <c r="IR219" s="46"/>
      <c r="IS219" s="46"/>
      <c r="IT219" s="46"/>
      <c r="IU219" s="46"/>
      <c r="IV219" s="46"/>
    </row>
    <row r="220" spans="1:6" ht="12.75">
      <c r="A220" s="197"/>
      <c r="B220" s="181">
        <v>383</v>
      </c>
      <c r="C220" s="3" t="s">
        <v>305</v>
      </c>
      <c r="D220" s="156">
        <f>SUM(D221)</f>
        <v>0</v>
      </c>
      <c r="E220" s="156">
        <f>SUM(E221)</f>
        <v>0</v>
      </c>
      <c r="F220" s="154">
        <v>0</v>
      </c>
    </row>
    <row r="221" spans="1:6" s="30" customFormat="1" ht="15" customHeight="1">
      <c r="A221" s="197"/>
      <c r="B221" s="174">
        <v>3831</v>
      </c>
      <c r="C221" s="184" t="s">
        <v>138</v>
      </c>
      <c r="D221" s="176">
        <v>0</v>
      </c>
      <c r="E221" s="161">
        <v>0</v>
      </c>
      <c r="F221" s="154">
        <v>0</v>
      </c>
    </row>
    <row r="222" spans="1:6" s="30" customFormat="1" ht="12.75" customHeight="1">
      <c r="A222" s="200" t="s">
        <v>306</v>
      </c>
      <c r="B222" s="295" t="s">
        <v>307</v>
      </c>
      <c r="C222" s="295"/>
      <c r="D222" s="219">
        <f aca="true" t="shared" si="18" ref="D222:E224">SUM(D223)</f>
        <v>10000</v>
      </c>
      <c r="E222" s="219">
        <f t="shared" si="18"/>
        <v>6600</v>
      </c>
      <c r="F222" s="154">
        <f t="shared" si="17"/>
        <v>66</v>
      </c>
    </row>
    <row r="223" spans="1:6" ht="12.75" customHeight="1">
      <c r="A223" s="197"/>
      <c r="B223" s="165">
        <v>3</v>
      </c>
      <c r="C223" s="166" t="s">
        <v>178</v>
      </c>
      <c r="D223" s="219">
        <f t="shared" si="18"/>
        <v>10000</v>
      </c>
      <c r="E223" s="219">
        <f t="shared" si="18"/>
        <v>6600</v>
      </c>
      <c r="F223" s="154">
        <f t="shared" si="17"/>
        <v>66</v>
      </c>
    </row>
    <row r="224" spans="1:6" ht="12.75" customHeight="1">
      <c r="A224" s="197"/>
      <c r="B224" s="167">
        <v>38</v>
      </c>
      <c r="C224" s="151" t="s">
        <v>190</v>
      </c>
      <c r="D224" s="160">
        <f t="shared" si="18"/>
        <v>10000</v>
      </c>
      <c r="E224" s="160">
        <f t="shared" si="18"/>
        <v>6600</v>
      </c>
      <c r="F224" s="154">
        <f t="shared" si="17"/>
        <v>66</v>
      </c>
    </row>
    <row r="225" spans="1:6" ht="12.75" customHeight="1">
      <c r="A225" s="197"/>
      <c r="B225" s="167">
        <v>381</v>
      </c>
      <c r="C225" s="151" t="s">
        <v>308</v>
      </c>
      <c r="D225" s="160">
        <f>SUM(D226)</f>
        <v>10000</v>
      </c>
      <c r="E225" s="160">
        <f>SUM(E226)</f>
        <v>6600</v>
      </c>
      <c r="F225" s="154">
        <f t="shared" si="17"/>
        <v>66</v>
      </c>
    </row>
    <row r="226" spans="1:6" ht="12.75" customHeight="1">
      <c r="A226" s="197"/>
      <c r="B226" s="174">
        <v>3811</v>
      </c>
      <c r="C226" s="184" t="s">
        <v>132</v>
      </c>
      <c r="D226" s="176">
        <v>10000</v>
      </c>
      <c r="E226" s="161">
        <v>6600</v>
      </c>
      <c r="F226" s="154"/>
    </row>
    <row r="227" spans="1:6" ht="13.5">
      <c r="A227" s="248" t="s">
        <v>309</v>
      </c>
      <c r="B227" s="2" t="s">
        <v>310</v>
      </c>
      <c r="C227" s="2"/>
      <c r="D227" s="218">
        <f>SUM(D228,D245)</f>
        <v>365000</v>
      </c>
      <c r="E227" s="218">
        <f>SUM(E228)</f>
        <v>35807.27</v>
      </c>
      <c r="F227" s="212">
        <f>SUM(E227/D227)*100</f>
        <v>9.810210958904108</v>
      </c>
    </row>
    <row r="228" spans="1:6" ht="12.75">
      <c r="A228" s="200" t="s">
        <v>311</v>
      </c>
      <c r="B228" s="203" t="s">
        <v>312</v>
      </c>
      <c r="C228" s="203"/>
      <c r="D228" s="219">
        <f>SUM(D229)</f>
        <v>315000</v>
      </c>
      <c r="E228" s="219">
        <f>SUM(E229)</f>
        <v>35807.27</v>
      </c>
      <c r="F228" s="154">
        <f>SUM(E228/D228)*100</f>
        <v>11.3673873015873</v>
      </c>
    </row>
    <row r="229" spans="1:6" ht="12.75">
      <c r="A229" s="197"/>
      <c r="B229" s="165">
        <v>3</v>
      </c>
      <c r="C229" s="166" t="s">
        <v>178</v>
      </c>
      <c r="D229" s="193">
        <f>SUM(D230+D241+D243)</f>
        <v>315000</v>
      </c>
      <c r="E229" s="193">
        <f>SUM(E230+E241+E243+E245)</f>
        <v>35807.27</v>
      </c>
      <c r="F229" s="154">
        <f aca="true" t="shared" si="19" ref="F229:F248">SUM(E229/D229)*100</f>
        <v>11.3673873015873</v>
      </c>
    </row>
    <row r="230" spans="1:6" ht="12.75">
      <c r="A230" s="197"/>
      <c r="B230" s="167">
        <v>32</v>
      </c>
      <c r="C230" s="151" t="s">
        <v>93</v>
      </c>
      <c r="D230" s="193">
        <f>SUM(D231+D234+D239)</f>
        <v>205000</v>
      </c>
      <c r="E230" s="193">
        <f>SUM(E231+E234)</f>
        <v>2807.27</v>
      </c>
      <c r="F230" s="154">
        <f t="shared" si="19"/>
        <v>1.3694</v>
      </c>
    </row>
    <row r="231" spans="1:6" ht="11.25" customHeight="1">
      <c r="A231" s="197"/>
      <c r="B231" s="167">
        <v>322</v>
      </c>
      <c r="C231" s="151" t="s">
        <v>313</v>
      </c>
      <c r="D231" s="193">
        <f>SUM(D232+D233)</f>
        <v>150000</v>
      </c>
      <c r="E231" s="193">
        <f>SUM(E232+E233)</f>
        <v>2807.27</v>
      </c>
      <c r="F231" s="154">
        <f t="shared" si="19"/>
        <v>1.8715133333333331</v>
      </c>
    </row>
    <row r="232" spans="1:6" ht="12.75" customHeight="1">
      <c r="A232" s="197"/>
      <c r="B232" s="174">
        <v>3223</v>
      </c>
      <c r="C232" s="175" t="s">
        <v>366</v>
      </c>
      <c r="D232" s="176">
        <v>50000</v>
      </c>
      <c r="E232" s="249">
        <v>919.5</v>
      </c>
      <c r="F232" s="154">
        <f t="shared" si="19"/>
        <v>1.839</v>
      </c>
    </row>
    <row r="233" spans="1:6" ht="13.5" customHeight="1">
      <c r="A233" s="197"/>
      <c r="B233" s="169">
        <v>3224</v>
      </c>
      <c r="C233" s="170" t="s">
        <v>221</v>
      </c>
      <c r="D233" s="192">
        <v>100000</v>
      </c>
      <c r="E233" s="192">
        <v>1887.77</v>
      </c>
      <c r="F233" s="154">
        <f t="shared" si="19"/>
        <v>1.8877700000000002</v>
      </c>
    </row>
    <row r="234" spans="1:6" ht="12.75">
      <c r="A234" s="197"/>
      <c r="B234" s="167">
        <v>323</v>
      </c>
      <c r="C234" s="151" t="s">
        <v>104</v>
      </c>
      <c r="D234" s="160">
        <f>SUM(D235:D238)</f>
        <v>45000</v>
      </c>
      <c r="E234" s="160">
        <f>SUM(E235:E238)</f>
        <v>0</v>
      </c>
      <c r="F234" s="154">
        <f t="shared" si="19"/>
        <v>0</v>
      </c>
    </row>
    <row r="235" spans="1:6" ht="12.75">
      <c r="A235" s="197"/>
      <c r="B235" s="174">
        <v>3231</v>
      </c>
      <c r="C235" s="184" t="s">
        <v>105</v>
      </c>
      <c r="D235" s="176">
        <v>10000</v>
      </c>
      <c r="E235" s="161">
        <v>0</v>
      </c>
      <c r="F235" s="154">
        <f t="shared" si="19"/>
        <v>0</v>
      </c>
    </row>
    <row r="236" spans="1:6" ht="12.75" customHeight="1">
      <c r="A236" s="197"/>
      <c r="B236" s="174">
        <v>3232</v>
      </c>
      <c r="C236" s="184" t="s">
        <v>106</v>
      </c>
      <c r="D236" s="176">
        <v>10000</v>
      </c>
      <c r="E236" s="161">
        <v>0</v>
      </c>
      <c r="F236" s="154">
        <f t="shared" si="19"/>
        <v>0</v>
      </c>
    </row>
    <row r="237" spans="1:6" ht="12.75">
      <c r="A237" s="197"/>
      <c r="B237" s="174">
        <v>3234</v>
      </c>
      <c r="C237" s="184" t="s">
        <v>108</v>
      </c>
      <c r="D237" s="176">
        <v>5000</v>
      </c>
      <c r="E237" s="161">
        <v>0</v>
      </c>
      <c r="F237" s="154">
        <f t="shared" si="19"/>
        <v>0</v>
      </c>
    </row>
    <row r="238" spans="1:6" ht="12.75">
      <c r="A238" s="197"/>
      <c r="B238" s="174">
        <v>3235</v>
      </c>
      <c r="C238" s="184" t="s">
        <v>109</v>
      </c>
      <c r="D238" s="176">
        <v>20000</v>
      </c>
      <c r="E238" s="161">
        <v>0</v>
      </c>
      <c r="F238" s="154">
        <f t="shared" si="19"/>
        <v>0</v>
      </c>
    </row>
    <row r="239" spans="1:256" s="30" customFormat="1" ht="12.75" customHeight="1">
      <c r="A239" s="214"/>
      <c r="B239" s="181">
        <v>329</v>
      </c>
      <c r="C239" s="3" t="s">
        <v>115</v>
      </c>
      <c r="D239" s="156">
        <f>SUM(D240)</f>
        <v>10000</v>
      </c>
      <c r="E239" s="156">
        <f>SUM(E240)</f>
        <v>0</v>
      </c>
      <c r="F239" s="154">
        <f t="shared" si="19"/>
        <v>0</v>
      </c>
      <c r="IP239" s="46"/>
      <c r="IQ239" s="46"/>
      <c r="IR239" s="46"/>
      <c r="IS239" s="46"/>
      <c r="IT239" s="46"/>
      <c r="IU239" s="46"/>
      <c r="IV239" s="46"/>
    </row>
    <row r="240" spans="1:256" ht="12.75" customHeight="1">
      <c r="A240" s="197"/>
      <c r="B240" s="174">
        <v>3293</v>
      </c>
      <c r="C240" s="184" t="s">
        <v>118</v>
      </c>
      <c r="D240" s="176">
        <v>10000</v>
      </c>
      <c r="E240" s="161">
        <v>0</v>
      </c>
      <c r="F240" s="154">
        <f t="shared" si="19"/>
        <v>0</v>
      </c>
      <c r="IP240" s="34"/>
      <c r="IQ240" s="34"/>
      <c r="IR240" s="34"/>
      <c r="IS240" s="34"/>
      <c r="IT240" s="34"/>
      <c r="IU240" s="34"/>
      <c r="IV240" s="34"/>
    </row>
    <row r="241" spans="1:6" ht="12.75" customHeight="1">
      <c r="A241" s="197"/>
      <c r="B241" s="181">
        <v>343</v>
      </c>
      <c r="C241" s="3" t="s">
        <v>124</v>
      </c>
      <c r="D241" s="183">
        <f>SUM(D242)</f>
        <v>10000</v>
      </c>
      <c r="E241" s="183">
        <f>SUM(E242)</f>
        <v>0</v>
      </c>
      <c r="F241" s="154">
        <f t="shared" si="19"/>
        <v>0</v>
      </c>
    </row>
    <row r="242" spans="1:6" ht="12.75" customHeight="1">
      <c r="A242" s="197"/>
      <c r="B242" s="174">
        <v>3434</v>
      </c>
      <c r="C242" s="184" t="s">
        <v>187</v>
      </c>
      <c r="D242" s="176">
        <v>10000</v>
      </c>
      <c r="E242" s="161">
        <v>0</v>
      </c>
      <c r="F242" s="154">
        <f t="shared" si="19"/>
        <v>0</v>
      </c>
    </row>
    <row r="243" spans="1:6" ht="12.75" customHeight="1">
      <c r="A243" s="197"/>
      <c r="B243" s="181">
        <v>381</v>
      </c>
      <c r="C243" s="3" t="s">
        <v>135</v>
      </c>
      <c r="D243" s="183">
        <f>SUM(D244)</f>
        <v>100000</v>
      </c>
      <c r="E243" s="183">
        <f>SUM(E244)</f>
        <v>33000</v>
      </c>
      <c r="F243" s="154">
        <f t="shared" si="19"/>
        <v>33</v>
      </c>
    </row>
    <row r="244" spans="1:6" ht="12.75" customHeight="1">
      <c r="A244" s="197"/>
      <c r="B244" s="174">
        <v>3811</v>
      </c>
      <c r="C244" s="184" t="s">
        <v>136</v>
      </c>
      <c r="D244" s="176">
        <v>100000</v>
      </c>
      <c r="E244" s="265">
        <v>33000</v>
      </c>
      <c r="F244" s="154">
        <f t="shared" si="19"/>
        <v>33</v>
      </c>
    </row>
    <row r="245" spans="1:256" s="30" customFormat="1" ht="12.75" customHeight="1">
      <c r="A245" s="200" t="s">
        <v>314</v>
      </c>
      <c r="B245" s="298" t="s">
        <v>315</v>
      </c>
      <c r="C245" s="298"/>
      <c r="D245" s="156">
        <f aca="true" t="shared" si="20" ref="D245:E247">SUM(D246)</f>
        <v>50000</v>
      </c>
      <c r="E245" s="156">
        <f t="shared" si="20"/>
        <v>0</v>
      </c>
      <c r="F245" s="154">
        <f t="shared" si="19"/>
        <v>0</v>
      </c>
      <c r="IP245" s="46"/>
      <c r="IQ245" s="46"/>
      <c r="IR245" s="46"/>
      <c r="IS245" s="46"/>
      <c r="IT245" s="46"/>
      <c r="IU245" s="46"/>
      <c r="IV245" s="46"/>
    </row>
    <row r="246" spans="1:256" s="30" customFormat="1" ht="12.75" customHeight="1">
      <c r="A246" s="200"/>
      <c r="B246" s="250">
        <v>4</v>
      </c>
      <c r="C246" s="251" t="s">
        <v>191</v>
      </c>
      <c r="D246" s="156">
        <f t="shared" si="20"/>
        <v>50000</v>
      </c>
      <c r="E246" s="156">
        <f t="shared" si="20"/>
        <v>0</v>
      </c>
      <c r="F246" s="154">
        <f t="shared" si="19"/>
        <v>0</v>
      </c>
      <c r="IP246" s="46"/>
      <c r="IQ246" s="46"/>
      <c r="IR246" s="46"/>
      <c r="IS246" s="46"/>
      <c r="IT246" s="46"/>
      <c r="IU246" s="46"/>
      <c r="IV246" s="46"/>
    </row>
    <row r="247" spans="1:256" s="30" customFormat="1" ht="12.75" customHeight="1">
      <c r="A247" s="200"/>
      <c r="B247" s="250">
        <v>421</v>
      </c>
      <c r="C247" s="251" t="s">
        <v>141</v>
      </c>
      <c r="D247" s="156">
        <f t="shared" si="20"/>
        <v>50000</v>
      </c>
      <c r="E247" s="156">
        <f t="shared" si="20"/>
        <v>0</v>
      </c>
      <c r="F247" s="154">
        <f t="shared" si="19"/>
        <v>0</v>
      </c>
      <c r="IP247" s="46"/>
      <c r="IQ247" s="46"/>
      <c r="IR247" s="46"/>
      <c r="IS247" s="46"/>
      <c r="IT247" s="46"/>
      <c r="IU247" s="46"/>
      <c r="IV247" s="46"/>
    </row>
    <row r="248" spans="1:6" ht="12.75" customHeight="1">
      <c r="A248" s="208"/>
      <c r="B248" s="252">
        <v>42146</v>
      </c>
      <c r="C248" s="253" t="s">
        <v>316</v>
      </c>
      <c r="D248" s="176">
        <v>50000</v>
      </c>
      <c r="E248" s="161">
        <v>0</v>
      </c>
      <c r="F248" s="154">
        <f t="shared" si="19"/>
        <v>0</v>
      </c>
    </row>
    <row r="249" spans="1:6" ht="12.75" customHeight="1">
      <c r="A249" s="197"/>
      <c r="B249" s="170" t="s">
        <v>317</v>
      </c>
      <c r="C249" s="197"/>
      <c r="D249" s="210"/>
      <c r="E249" s="210"/>
      <c r="F249" s="154"/>
    </row>
    <row r="250" spans="1:6" ht="12.75" customHeight="1">
      <c r="A250" s="200" t="s">
        <v>318</v>
      </c>
      <c r="B250" s="2" t="s">
        <v>319</v>
      </c>
      <c r="C250" s="2"/>
      <c r="D250" s="218">
        <f>SUM(D251,D259)</f>
        <v>400000</v>
      </c>
      <c r="E250" s="218">
        <f>SUM(E251,E259)</f>
        <v>20691.27</v>
      </c>
      <c r="F250" s="212">
        <f>SUM(E250/D250)*100</f>
        <v>5.1728175</v>
      </c>
    </row>
    <row r="251" spans="1:6" ht="12.75" customHeight="1">
      <c r="A251" s="200" t="s">
        <v>320</v>
      </c>
      <c r="B251" s="203" t="s">
        <v>321</v>
      </c>
      <c r="C251" s="203"/>
      <c r="D251" s="219">
        <f>SUM(D252)</f>
        <v>150000</v>
      </c>
      <c r="E251" s="219">
        <f>SUM(E252)</f>
        <v>20691.27</v>
      </c>
      <c r="F251" s="154">
        <f>SUM(E251/D251)*100</f>
        <v>13.79418</v>
      </c>
    </row>
    <row r="252" spans="1:6" ht="12.75" customHeight="1">
      <c r="A252" s="197"/>
      <c r="B252" s="165">
        <v>3</v>
      </c>
      <c r="C252" s="166" t="s">
        <v>178</v>
      </c>
      <c r="D252" s="219">
        <f>SUM(D253+D256)</f>
        <v>150000</v>
      </c>
      <c r="E252" s="219">
        <f>SUM(E253+E256)</f>
        <v>20691.27</v>
      </c>
      <c r="F252" s="154">
        <f>SUM(E252/D252)*100</f>
        <v>13.79418</v>
      </c>
    </row>
    <row r="253" spans="1:6" ht="12.75" customHeight="1">
      <c r="A253" s="197"/>
      <c r="B253" s="165">
        <v>32</v>
      </c>
      <c r="C253" s="166" t="s">
        <v>93</v>
      </c>
      <c r="D253" s="219">
        <f>SUM(D254)</f>
        <v>50000</v>
      </c>
      <c r="E253" s="219">
        <f>SUM(E254)</f>
        <v>5301.47</v>
      </c>
      <c r="F253" s="154">
        <f aca="true" t="shared" si="21" ref="F253:F263">SUM(E253/D253)*100</f>
        <v>10.60294</v>
      </c>
    </row>
    <row r="254" spans="1:6" ht="12.75" customHeight="1">
      <c r="A254" s="197"/>
      <c r="B254" s="165">
        <v>322</v>
      </c>
      <c r="C254" s="166" t="s">
        <v>98</v>
      </c>
      <c r="D254" s="219">
        <f>SUM(D255)</f>
        <v>50000</v>
      </c>
      <c r="E254" s="219">
        <f>SUM(E255)</f>
        <v>5301.47</v>
      </c>
      <c r="F254" s="154">
        <f t="shared" si="21"/>
        <v>10.60294</v>
      </c>
    </row>
    <row r="255" spans="1:256" ht="12.75" customHeight="1">
      <c r="A255" s="197"/>
      <c r="B255" s="245">
        <v>32241</v>
      </c>
      <c r="C255" s="246" t="s">
        <v>322</v>
      </c>
      <c r="D255" s="249">
        <v>50000</v>
      </c>
      <c r="E255" s="249">
        <v>5301.47</v>
      </c>
      <c r="F255" s="154">
        <f t="shared" si="21"/>
        <v>10.60294</v>
      </c>
      <c r="IP255" s="34"/>
      <c r="IQ255" s="34"/>
      <c r="IR255" s="34"/>
      <c r="IS255" s="34"/>
      <c r="IT255" s="34"/>
      <c r="IU255" s="34"/>
      <c r="IV255" s="34"/>
    </row>
    <row r="256" spans="1:6" ht="12.75" customHeight="1">
      <c r="A256" s="197"/>
      <c r="B256" s="167">
        <v>38</v>
      </c>
      <c r="C256" s="151" t="s">
        <v>134</v>
      </c>
      <c r="D256" s="160">
        <f>SUM(D257)</f>
        <v>100000</v>
      </c>
      <c r="E256" s="160">
        <f>SUM(E257)</f>
        <v>15389.8</v>
      </c>
      <c r="F256" s="154">
        <f t="shared" si="21"/>
        <v>15.389799999999997</v>
      </c>
    </row>
    <row r="257" spans="1:6" ht="11.25" customHeight="1">
      <c r="A257" s="197"/>
      <c r="B257" s="167">
        <v>381</v>
      </c>
      <c r="C257" s="151" t="s">
        <v>135</v>
      </c>
      <c r="D257" s="160">
        <f>SUM(D258)</f>
        <v>100000</v>
      </c>
      <c r="E257" s="160">
        <f>SUM(E258)</f>
        <v>15389.8</v>
      </c>
      <c r="F257" s="154">
        <f t="shared" si="21"/>
        <v>15.389799999999997</v>
      </c>
    </row>
    <row r="258" spans="1:6" ht="12" customHeight="1">
      <c r="A258" s="197"/>
      <c r="B258" s="174">
        <v>3811</v>
      </c>
      <c r="C258" s="184" t="s">
        <v>136</v>
      </c>
      <c r="D258" s="176">
        <v>100000</v>
      </c>
      <c r="E258" s="161">
        <v>15389.8</v>
      </c>
      <c r="F258" s="154">
        <f t="shared" si="21"/>
        <v>15.389799999999997</v>
      </c>
    </row>
    <row r="259" spans="1:6" ht="13.5" customHeight="1">
      <c r="A259" s="200" t="s">
        <v>323</v>
      </c>
      <c r="B259" s="203" t="s">
        <v>324</v>
      </c>
      <c r="C259" s="216"/>
      <c r="D259" s="222">
        <f aca="true" t="shared" si="22" ref="D259:E261">SUM(D260)</f>
        <v>250000</v>
      </c>
      <c r="E259" s="222">
        <f t="shared" si="22"/>
        <v>0</v>
      </c>
      <c r="F259" s="154">
        <f t="shared" si="21"/>
        <v>0</v>
      </c>
    </row>
    <row r="260" spans="1:6" ht="14.25" customHeight="1">
      <c r="A260" s="197"/>
      <c r="B260" s="165">
        <v>4</v>
      </c>
      <c r="C260" s="166" t="s">
        <v>191</v>
      </c>
      <c r="D260" s="222">
        <f t="shared" si="22"/>
        <v>250000</v>
      </c>
      <c r="E260" s="222">
        <f t="shared" si="22"/>
        <v>0</v>
      </c>
      <c r="F260" s="154">
        <f t="shared" si="21"/>
        <v>0</v>
      </c>
    </row>
    <row r="261" spans="1:6" ht="13.5" customHeight="1">
      <c r="A261" s="197"/>
      <c r="B261" s="231">
        <v>42</v>
      </c>
      <c r="C261" s="151" t="s">
        <v>192</v>
      </c>
      <c r="D261" s="183">
        <f t="shared" si="22"/>
        <v>250000</v>
      </c>
      <c r="E261" s="183">
        <f t="shared" si="22"/>
        <v>0</v>
      </c>
      <c r="F261" s="154">
        <f t="shared" si="21"/>
        <v>0</v>
      </c>
    </row>
    <row r="262" spans="1:6" ht="13.5" customHeight="1">
      <c r="A262" s="197"/>
      <c r="B262" s="231">
        <v>421</v>
      </c>
      <c r="C262" s="151" t="s">
        <v>141</v>
      </c>
      <c r="D262" s="183">
        <f>SUM(D263)</f>
        <v>250000</v>
      </c>
      <c r="E262" s="183">
        <f>SUM(E263)</f>
        <v>0</v>
      </c>
      <c r="F262" s="154">
        <f t="shared" si="21"/>
        <v>0</v>
      </c>
    </row>
    <row r="263" spans="1:6" ht="13.5" customHeight="1">
      <c r="A263" s="197"/>
      <c r="B263" s="185">
        <v>42126</v>
      </c>
      <c r="C263" s="172" t="s">
        <v>325</v>
      </c>
      <c r="D263" s="230">
        <v>250000</v>
      </c>
      <c r="E263" s="161">
        <v>0</v>
      </c>
      <c r="F263" s="154">
        <f t="shared" si="21"/>
        <v>0</v>
      </c>
    </row>
    <row r="264" spans="1:6" ht="12.75" customHeight="1">
      <c r="A264" s="197"/>
      <c r="B264" s="170" t="s">
        <v>326</v>
      </c>
      <c r="C264" s="159"/>
      <c r="D264" s="254"/>
      <c r="E264" s="254"/>
      <c r="F264" s="154"/>
    </row>
    <row r="265" spans="1:6" ht="12.75" customHeight="1">
      <c r="A265" s="200" t="s">
        <v>327</v>
      </c>
      <c r="B265" s="305" t="s">
        <v>328</v>
      </c>
      <c r="C265" s="305"/>
      <c r="D265" s="218">
        <f>SUM(D266,D274)</f>
        <v>220000</v>
      </c>
      <c r="E265" s="218">
        <f>SUM(E266,E274)</f>
        <v>58024.94</v>
      </c>
      <c r="F265" s="212">
        <f>SUM(E265/D265)*100</f>
        <v>26.374972727272727</v>
      </c>
    </row>
    <row r="266" spans="1:6" ht="12.75" customHeight="1">
      <c r="A266" s="200" t="s">
        <v>329</v>
      </c>
      <c r="B266" s="295" t="s">
        <v>330</v>
      </c>
      <c r="C266" s="295"/>
      <c r="D266" s="193">
        <f>SUM(D267)</f>
        <v>70000</v>
      </c>
      <c r="E266" s="193">
        <f>SUM(E267)</f>
        <v>18018.690000000002</v>
      </c>
      <c r="F266" s="154">
        <f>SUM(E266/D266)*100</f>
        <v>25.74098571428572</v>
      </c>
    </row>
    <row r="267" spans="1:6" ht="12.75" customHeight="1">
      <c r="A267" s="197"/>
      <c r="B267" s="165">
        <v>3</v>
      </c>
      <c r="C267" s="166" t="s">
        <v>178</v>
      </c>
      <c r="D267" s="193">
        <f>SUM(D268+D270+D272)</f>
        <v>70000</v>
      </c>
      <c r="E267" s="193">
        <f>SUM(E268+E270+E272)</f>
        <v>18018.690000000002</v>
      </c>
      <c r="F267" s="154">
        <f>SUM(E267/D267)*100</f>
        <v>25.74098571428572</v>
      </c>
    </row>
    <row r="268" spans="1:6" ht="12.75" customHeight="1">
      <c r="A268" s="197"/>
      <c r="B268" s="165">
        <v>322</v>
      </c>
      <c r="C268" s="166" t="s">
        <v>127</v>
      </c>
      <c r="D268" s="193">
        <f>SUM(D269)</f>
        <v>10000</v>
      </c>
      <c r="E268" s="193">
        <f>SUM(E269)</f>
        <v>1112.97</v>
      </c>
      <c r="F268" s="154">
        <f aca="true" t="shared" si="23" ref="F268:F285">SUM(E268/D268)*100</f>
        <v>11.129700000000001</v>
      </c>
    </row>
    <row r="269" spans="1:6" ht="15.75" customHeight="1">
      <c r="A269" s="197"/>
      <c r="B269" s="245">
        <v>3224</v>
      </c>
      <c r="C269" s="246" t="s">
        <v>368</v>
      </c>
      <c r="D269" s="255">
        <v>10000</v>
      </c>
      <c r="E269" s="255">
        <v>1112.97</v>
      </c>
      <c r="F269" s="154">
        <f t="shared" si="23"/>
        <v>11.129700000000001</v>
      </c>
    </row>
    <row r="270" spans="1:6" ht="16.5" customHeight="1">
      <c r="A270" s="197"/>
      <c r="B270" s="165">
        <v>323</v>
      </c>
      <c r="C270" s="166" t="s">
        <v>104</v>
      </c>
      <c r="D270" s="193">
        <f>SUM(D271)</f>
        <v>10000</v>
      </c>
      <c r="E270" s="193">
        <f>SUM(E271)</f>
        <v>5394.68</v>
      </c>
      <c r="F270" s="154">
        <f t="shared" si="23"/>
        <v>53.9468</v>
      </c>
    </row>
    <row r="271" spans="1:6" ht="16.5" customHeight="1">
      <c r="A271" s="197"/>
      <c r="B271" s="245">
        <v>3237</v>
      </c>
      <c r="C271" s="246" t="s">
        <v>111</v>
      </c>
      <c r="D271" s="176">
        <v>10000</v>
      </c>
      <c r="E271" s="255">
        <v>5394.68</v>
      </c>
      <c r="F271" s="154">
        <f t="shared" si="23"/>
        <v>53.9468</v>
      </c>
    </row>
    <row r="272" spans="1:6" ht="12.75">
      <c r="A272" s="197"/>
      <c r="B272" s="165">
        <v>366</v>
      </c>
      <c r="C272" s="166" t="s">
        <v>331</v>
      </c>
      <c r="D272" s="193">
        <f>SUM(D273)</f>
        <v>50000</v>
      </c>
      <c r="E272" s="193">
        <f>SUM(E273)</f>
        <v>11511.04</v>
      </c>
      <c r="F272" s="154">
        <f t="shared" si="23"/>
        <v>23.022080000000003</v>
      </c>
    </row>
    <row r="273" spans="1:6" ht="12.75">
      <c r="A273" s="197"/>
      <c r="B273" s="245">
        <v>3661</v>
      </c>
      <c r="C273" s="246" t="s">
        <v>332</v>
      </c>
      <c r="D273" s="176">
        <v>50000</v>
      </c>
      <c r="E273" s="268">
        <v>11511.04</v>
      </c>
      <c r="F273" s="154">
        <f t="shared" si="23"/>
        <v>23.022080000000003</v>
      </c>
    </row>
    <row r="274" spans="1:6" ht="12.75" customHeight="1">
      <c r="A274" s="256" t="s">
        <v>333</v>
      </c>
      <c r="B274" s="303" t="s">
        <v>334</v>
      </c>
      <c r="C274" s="303"/>
      <c r="D274" s="219">
        <f>SUM(D275)</f>
        <v>150000</v>
      </c>
      <c r="E274" s="219">
        <f>SUM(E275)</f>
        <v>40006.25</v>
      </c>
      <c r="F274" s="154">
        <f t="shared" si="23"/>
        <v>26.670833333333334</v>
      </c>
    </row>
    <row r="275" spans="1:256" s="30" customFormat="1" ht="12.75" customHeight="1">
      <c r="A275" s="214"/>
      <c r="B275" s="165">
        <v>422</v>
      </c>
      <c r="C275" s="166" t="s">
        <v>145</v>
      </c>
      <c r="D275" s="228">
        <f>SUM(D276)</f>
        <v>150000</v>
      </c>
      <c r="E275" s="228">
        <f>SUM(E276)</f>
        <v>40006.25</v>
      </c>
      <c r="F275" s="154">
        <f t="shared" si="23"/>
        <v>26.670833333333334</v>
      </c>
      <c r="IP275" s="46"/>
      <c r="IQ275" s="46"/>
      <c r="IR275" s="46"/>
      <c r="IS275" s="46"/>
      <c r="IT275" s="46"/>
      <c r="IU275" s="46"/>
      <c r="IV275" s="46"/>
    </row>
    <row r="276" spans="1:256" ht="12.75" customHeight="1">
      <c r="A276" s="197"/>
      <c r="B276" s="245">
        <v>4227</v>
      </c>
      <c r="C276" s="246" t="s">
        <v>377</v>
      </c>
      <c r="D276" s="230">
        <v>150000</v>
      </c>
      <c r="E276" s="268">
        <v>40006.25</v>
      </c>
      <c r="F276" s="154">
        <f t="shared" si="23"/>
        <v>26.670833333333334</v>
      </c>
      <c r="IP276" s="34"/>
      <c r="IQ276" s="34"/>
      <c r="IR276" s="34"/>
      <c r="IS276" s="34"/>
      <c r="IT276" s="34"/>
      <c r="IU276" s="34"/>
      <c r="IV276" s="34"/>
    </row>
    <row r="277" spans="1:256" s="30" customFormat="1" ht="12.75" customHeight="1">
      <c r="A277" s="200" t="s">
        <v>203</v>
      </c>
      <c r="B277" s="304" t="s">
        <v>335</v>
      </c>
      <c r="C277" s="304"/>
      <c r="D277" s="201">
        <f>SUM(D278)</f>
        <v>224900</v>
      </c>
      <c r="E277" s="201">
        <f>SUM(E278)</f>
        <v>0</v>
      </c>
      <c r="F277" s="212">
        <f t="shared" si="23"/>
        <v>0</v>
      </c>
      <c r="IP277" s="46"/>
      <c r="IQ277" s="46"/>
      <c r="IR277" s="46"/>
      <c r="IS277" s="46"/>
      <c r="IT277" s="46"/>
      <c r="IU277" s="46"/>
      <c r="IV277" s="46"/>
    </row>
    <row r="278" spans="1:256" s="30" customFormat="1" ht="12.75" customHeight="1">
      <c r="A278" s="200" t="s">
        <v>217</v>
      </c>
      <c r="B278" s="303" t="s">
        <v>336</v>
      </c>
      <c r="C278" s="303"/>
      <c r="D278" s="156">
        <f>SUM(D279)</f>
        <v>224900</v>
      </c>
      <c r="E278" s="156">
        <f>SUM(E279)</f>
        <v>0</v>
      </c>
      <c r="F278" s="154">
        <f t="shared" si="23"/>
        <v>0</v>
      </c>
      <c r="IP278" s="46"/>
      <c r="IQ278" s="46"/>
      <c r="IR278" s="46"/>
      <c r="IS278" s="46"/>
      <c r="IT278" s="46"/>
      <c r="IU278" s="46"/>
      <c r="IV278" s="46"/>
    </row>
    <row r="279" spans="1:256" s="30" customFormat="1" ht="12.75">
      <c r="A279" s="200"/>
      <c r="B279" s="257">
        <v>3</v>
      </c>
      <c r="C279" s="258" t="s">
        <v>178</v>
      </c>
      <c r="D279" s="156">
        <f>SUM(D280,D283)</f>
        <v>224900</v>
      </c>
      <c r="E279" s="156">
        <f>SUM(E280,E283)</f>
        <v>0</v>
      </c>
      <c r="F279" s="154">
        <f t="shared" si="23"/>
        <v>0</v>
      </c>
      <c r="IP279" s="46"/>
      <c r="IQ279" s="46"/>
      <c r="IR279" s="46"/>
      <c r="IS279" s="46"/>
      <c r="IT279" s="46"/>
      <c r="IU279" s="46"/>
      <c r="IV279" s="46"/>
    </row>
    <row r="280" spans="1:256" s="30" customFormat="1" ht="12.75">
      <c r="A280" s="200"/>
      <c r="B280" s="257">
        <v>38</v>
      </c>
      <c r="C280" s="258" t="s">
        <v>134</v>
      </c>
      <c r="D280" s="156">
        <f>SUM(D281)</f>
        <v>174900</v>
      </c>
      <c r="E280" s="156">
        <f>SUM(E281)</f>
        <v>0</v>
      </c>
      <c r="F280" s="154">
        <f t="shared" si="23"/>
        <v>0</v>
      </c>
      <c r="IP280" s="46"/>
      <c r="IQ280" s="46"/>
      <c r="IR280" s="46"/>
      <c r="IS280" s="46"/>
      <c r="IT280" s="46"/>
      <c r="IU280" s="46"/>
      <c r="IV280" s="46"/>
    </row>
    <row r="281" spans="1:6" ht="12.75">
      <c r="A281" s="197"/>
      <c r="B281" s="165">
        <v>381</v>
      </c>
      <c r="C281" s="166" t="s">
        <v>135</v>
      </c>
      <c r="D281" s="193">
        <f>SUM(D282)</f>
        <v>174900</v>
      </c>
      <c r="E281" s="193">
        <f>SUM(E282)</f>
        <v>0</v>
      </c>
      <c r="F281" s="154">
        <f t="shared" si="23"/>
        <v>0</v>
      </c>
    </row>
    <row r="282" spans="1:6" ht="12.75">
      <c r="A282" s="197"/>
      <c r="B282" s="245">
        <v>3811</v>
      </c>
      <c r="C282" s="246" t="s">
        <v>337</v>
      </c>
      <c r="D282" s="230">
        <v>174900</v>
      </c>
      <c r="E282" s="255">
        <v>0</v>
      </c>
      <c r="F282" s="154">
        <f t="shared" si="23"/>
        <v>0</v>
      </c>
    </row>
    <row r="283" spans="1:256" s="30" customFormat="1" ht="12.75">
      <c r="A283" s="214"/>
      <c r="B283" s="165">
        <v>32</v>
      </c>
      <c r="C283" s="166" t="s">
        <v>93</v>
      </c>
      <c r="D283" s="228">
        <f>SUM(D284)</f>
        <v>50000</v>
      </c>
      <c r="E283" s="228">
        <f>SUM(E284)</f>
        <v>0</v>
      </c>
      <c r="F283" s="154">
        <f t="shared" si="23"/>
        <v>0</v>
      </c>
      <c r="IP283" s="46"/>
      <c r="IQ283" s="46"/>
      <c r="IR283" s="46"/>
      <c r="IS283" s="46"/>
      <c r="IT283" s="46"/>
      <c r="IU283" s="46"/>
      <c r="IV283" s="46"/>
    </row>
    <row r="284" spans="1:6" ht="12.75">
      <c r="A284" s="197"/>
      <c r="B284" s="165">
        <v>329</v>
      </c>
      <c r="C284" s="166" t="s">
        <v>282</v>
      </c>
      <c r="D284" s="193">
        <f>SUM(D285)</f>
        <v>50000</v>
      </c>
      <c r="E284" s="193">
        <f>SUM(E285)</f>
        <v>0</v>
      </c>
      <c r="F284" s="154">
        <f t="shared" si="23"/>
        <v>0</v>
      </c>
    </row>
    <row r="285" spans="1:6" ht="12.75" customHeight="1">
      <c r="A285" s="197"/>
      <c r="B285" s="245">
        <v>3299</v>
      </c>
      <c r="C285" s="246" t="s">
        <v>338</v>
      </c>
      <c r="D285" s="230">
        <v>50000</v>
      </c>
      <c r="E285" s="255">
        <v>0</v>
      </c>
      <c r="F285" s="154">
        <f t="shared" si="23"/>
        <v>0</v>
      </c>
    </row>
    <row r="286" spans="1:6" ht="12.75" customHeight="1">
      <c r="A286" s="98"/>
      <c r="B286" s="259"/>
      <c r="C286" s="127"/>
      <c r="D286" s="260"/>
      <c r="E286" s="39"/>
      <c r="F286" s="261"/>
    </row>
    <row r="287" spans="1:6" s="17" customFormat="1" ht="12.75" customHeight="1">
      <c r="A287" s="197"/>
      <c r="B287" s="170" t="s">
        <v>317</v>
      </c>
      <c r="C287" s="206"/>
      <c r="D287" s="217"/>
      <c r="E287" s="217"/>
      <c r="F287" s="154"/>
    </row>
    <row r="288" spans="1:6" ht="15" customHeight="1">
      <c r="A288" s="98"/>
      <c r="B288" s="163"/>
      <c r="C288" s="133"/>
      <c r="D288" s="262"/>
      <c r="E288" s="263"/>
      <c r="F288" s="261"/>
    </row>
    <row r="289" spans="1:6" ht="13.5" customHeight="1">
      <c r="A289" s="197"/>
      <c r="B289" s="170" t="s">
        <v>339</v>
      </c>
      <c r="C289" s="159"/>
      <c r="D289" s="254"/>
      <c r="E289" s="254"/>
      <c r="F289" s="154"/>
    </row>
    <row r="290" spans="1:6" ht="14.25" customHeight="1">
      <c r="A290" s="197"/>
      <c r="B290" s="170" t="s">
        <v>340</v>
      </c>
      <c r="C290" s="197"/>
      <c r="D290" s="264"/>
      <c r="E290" s="247"/>
      <c r="F290" s="154"/>
    </row>
    <row r="291" ht="14.25" customHeight="1"/>
    <row r="292" ht="12" customHeight="1"/>
    <row r="293" ht="17.25" customHeight="1"/>
    <row r="294" ht="14.25" customHeight="1"/>
    <row r="295" ht="14.25" customHeight="1"/>
  </sheetData>
  <sheetProtection selectLockedCells="1" selectUnlockedCells="1"/>
  <mergeCells count="38">
    <mergeCell ref="B274:C274"/>
    <mergeCell ref="B277:C277"/>
    <mergeCell ref="B278:C278"/>
    <mergeCell ref="B202:C202"/>
    <mergeCell ref="B203:C203"/>
    <mergeCell ref="B222:C222"/>
    <mergeCell ref="B245:C245"/>
    <mergeCell ref="B265:C265"/>
    <mergeCell ref="B266:C266"/>
    <mergeCell ref="B161:C161"/>
    <mergeCell ref="B162:C162"/>
    <mergeCell ref="B167:C167"/>
    <mergeCell ref="B185:C185"/>
    <mergeCell ref="B186:C186"/>
    <mergeCell ref="B197:C197"/>
    <mergeCell ref="B129:C129"/>
    <mergeCell ref="B134:C134"/>
    <mergeCell ref="B139:C139"/>
    <mergeCell ref="B143:C143"/>
    <mergeCell ref="B147:C147"/>
    <mergeCell ref="B160:C160"/>
    <mergeCell ref="B155:C155"/>
    <mergeCell ref="B91:C91"/>
    <mergeCell ref="B47:C47"/>
    <mergeCell ref="B82:C82"/>
    <mergeCell ref="B112:C112"/>
    <mergeCell ref="B120:C120"/>
    <mergeCell ref="B124:C124"/>
    <mergeCell ref="D1:E1"/>
    <mergeCell ref="B2:F2"/>
    <mergeCell ref="B3:F3"/>
    <mergeCell ref="B4:F4"/>
    <mergeCell ref="B5:F5"/>
    <mergeCell ref="B90:C90"/>
    <mergeCell ref="B7:C7"/>
    <mergeCell ref="B11:C11"/>
    <mergeCell ref="B31:C31"/>
    <mergeCell ref="B32:C32"/>
  </mergeCells>
  <printOptions/>
  <pageMargins left="0.5511811023622047" right="0.1968503937007874" top="0.6692913385826772" bottom="0.4724409448818898" header="0.2755905511811024" footer="0.2362204724409449"/>
  <pageSetup horizontalDpi="600" verticalDpi="600" orientation="landscape" paperSize="9" r:id="rId1"/>
  <headerFooter alignWithMargins="0">
    <oddHeader>&amp;R&amp;"Times New Roman,Regular"&amp;12POSEBNI DIO 
PROGRAMSKA KLASIFIKACIJA</oddHeader>
    <oddFooter xml:space="preserve">&amp;C- &amp;P+12 -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</cp:lastModifiedBy>
  <cp:lastPrinted>2019-10-22T07:19:46Z</cp:lastPrinted>
  <dcterms:modified xsi:type="dcterms:W3CDTF">2019-10-22T07:40:00Z</dcterms:modified>
  <cp:category/>
  <cp:version/>
  <cp:contentType/>
  <cp:contentStatus/>
</cp:coreProperties>
</file>